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3260" windowHeight="12580" firstSheet="3" activeTab="5"/>
  </bookViews>
  <sheets>
    <sheet name="Potenze" sheetId="1" r:id="rId1"/>
    <sheet name="Carico" sheetId="2" r:id="rId2"/>
    <sheet name="Clima" sheetId="3" r:id="rId3"/>
    <sheet name="Pannello" sheetId="4" r:id="rId4"/>
    <sheet name="Produzione Energia" sheetId="5" r:id="rId5"/>
    <sheet name="Scambio sul posto" sheetId="6" r:id="rId6"/>
    <sheet name="Valutazione economica" sheetId="7" r:id="rId7"/>
    <sheet name="Grafico VAN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<sst xmlns="http://schemas.openxmlformats.org/spreadsheetml/2006/main" count="167" uniqueCount="137">
  <si>
    <t>Totale</t>
  </si>
  <si>
    <t>VAN (€)</t>
  </si>
  <si>
    <t>B-C attualizzati all'anno 0 (€)</t>
  </si>
  <si>
    <t>B-C (€)</t>
  </si>
  <si>
    <t>Costi annui (€)</t>
  </si>
  <si>
    <t>Benefici annui (€)</t>
  </si>
  <si>
    <t>Costo investimento (€)</t>
  </si>
  <si>
    <t>Durata dell'impianto (anni)</t>
  </si>
  <si>
    <t>Tasso di interesse (%)</t>
  </si>
  <si>
    <t>PUN - Prezzo unico nazionale</t>
  </si>
  <si>
    <t>€/kWh</t>
  </si>
  <si>
    <t>€</t>
  </si>
  <si>
    <t>Eccedenza</t>
  </si>
  <si>
    <t>Prelievo dalla rete senza impianto</t>
  </si>
  <si>
    <t>kWh/anno</t>
  </si>
  <si>
    <t>Carico (fabbisogno)</t>
  </si>
  <si>
    <t>kWh</t>
  </si>
  <si>
    <t>Grid IN (kWh acquistati dalla rete)</t>
  </si>
  <si>
    <t>Grid OUT (kWh ceduti alla rete)</t>
  </si>
  <si>
    <r>
      <t>min(O</t>
    </r>
    <r>
      <rPr>
        <b/>
        <i/>
        <vertAlign val="subscript"/>
        <sz val="11"/>
        <color indexed="8"/>
        <rFont val="Calibri"/>
        <family val="2"/>
      </rPr>
      <t>E</t>
    </r>
    <r>
      <rPr>
        <b/>
        <i/>
        <sz val="11"/>
        <color indexed="8"/>
        <rFont val="Calibri"/>
        <family val="2"/>
      </rPr>
      <t>; C</t>
    </r>
    <r>
      <rPr>
        <b/>
        <i/>
        <vertAlign val="subscript"/>
        <sz val="11"/>
        <color indexed="8"/>
        <rFont val="Calibri"/>
        <family val="2"/>
      </rPr>
      <t>EI</t>
    </r>
    <r>
      <rPr>
        <b/>
        <i/>
        <sz val="11"/>
        <color indexed="8"/>
        <rFont val="Calibri"/>
        <family val="2"/>
      </rPr>
      <t>)</t>
    </r>
  </si>
  <si>
    <t>Beneficio annuo</t>
  </si>
  <si>
    <t>Costo annuo</t>
  </si>
  <si>
    <t>INVERNO</t>
  </si>
  <si>
    <t>Utenza</t>
  </si>
  <si>
    <t>Frigorifero</t>
  </si>
  <si>
    <t>TV1</t>
  </si>
  <si>
    <t>TV2</t>
  </si>
  <si>
    <t>LAVASTOVIGLIE</t>
  </si>
  <si>
    <t>FORNO</t>
  </si>
  <si>
    <t>FONO</t>
  </si>
  <si>
    <t>ESTATE</t>
  </si>
  <si>
    <t>PRIMAVERA/AUTUNNO</t>
  </si>
  <si>
    <t>Totale (kWh)</t>
  </si>
  <si>
    <t>TOTALE</t>
  </si>
  <si>
    <t>Mese</t>
  </si>
  <si>
    <t>Gennaio</t>
  </si>
  <si>
    <t>DATI - CALCOLO POTENZA DI PICCO</t>
  </si>
  <si>
    <t>Febbraio</t>
  </si>
  <si>
    <t>Inclinazione</t>
  </si>
  <si>
    <t>Marzo</t>
  </si>
  <si>
    <t>Irraggiamento</t>
  </si>
  <si>
    <t>Aprile</t>
  </si>
  <si>
    <t>Fattore correttivo</t>
  </si>
  <si>
    <t>Maggio</t>
  </si>
  <si>
    <t>Irraggiamento corretto</t>
  </si>
  <si>
    <t>Giugno</t>
  </si>
  <si>
    <t>Fabbisogno</t>
  </si>
  <si>
    <t>Luglio</t>
  </si>
  <si>
    <t>Ore equivalenti</t>
  </si>
  <si>
    <t>Agosto</t>
  </si>
  <si>
    <t>Potenza di picco</t>
  </si>
  <si>
    <t>Settembre</t>
  </si>
  <si>
    <t>Potenza al netto perdite</t>
  </si>
  <si>
    <t>Ottobre</t>
  </si>
  <si>
    <t>Novembre</t>
  </si>
  <si>
    <t>Dicembre</t>
  </si>
  <si>
    <t>Costo omnicomprensivo kWh</t>
  </si>
  <si>
    <t>SCAMBIO SUL POSTO (SSP)</t>
  </si>
  <si>
    <t>Costo annuo (kWh acquistati * Costo kWh)</t>
  </si>
  <si>
    <r>
      <t>VAN (</t>
    </r>
    <r>
      <rPr>
        <sz val="11"/>
        <color indexed="8"/>
        <rFont val="Calibri"/>
        <family val="2"/>
      </rPr>
      <t>€) dopo 25 anni</t>
    </r>
  </si>
  <si>
    <r>
      <rPr>
        <b/>
        <i/>
        <sz val="11"/>
        <color indexed="8"/>
        <rFont val="Calibri"/>
        <family val="2"/>
      </rPr>
      <t>NOCT</t>
    </r>
    <r>
      <rPr>
        <b/>
        <sz val="11"/>
        <color indexed="8"/>
        <rFont val="Calibri"/>
        <family val="2"/>
      </rPr>
      <t xml:space="preserve"> (°C)</t>
    </r>
  </si>
  <si>
    <t>Energia immessa (kWh)</t>
  </si>
  <si>
    <t>Energia prelevata (kWh)</t>
  </si>
  <si>
    <t>% consumo diurno</t>
  </si>
  <si>
    <t>% consumo notturno</t>
  </si>
  <si>
    <t>Energia prodotta dal generatore FV (kWh)</t>
  </si>
  <si>
    <t>Monocristallino</t>
  </si>
  <si>
    <t>Carico (kWh)</t>
  </si>
  <si>
    <t>Autoconsumo (kWh)</t>
  </si>
  <si>
    <t>Carico - Autoconsumo</t>
  </si>
  <si>
    <t>Produzione - Autoconsumo</t>
  </si>
  <si>
    <t>Latitudine (°)</t>
  </si>
  <si>
    <t>N. Giorni</t>
  </si>
  <si>
    <t>Città</t>
  </si>
  <si>
    <t>Reggio Calabria</t>
  </si>
  <si>
    <t>Perdite generali nel generatore FV  (%)</t>
  </si>
  <si>
    <t>Altre perdite (%)</t>
  </si>
  <si>
    <t>Efficienza dell'inverter (%)</t>
  </si>
  <si>
    <t>Tipologia del pannello</t>
  </si>
  <si>
    <t>N. pannelli</t>
  </si>
  <si>
    <t>Energia disponibile in cc (kWh)</t>
  </si>
  <si>
    <t>Energia disponibile in ca (kWh)</t>
  </si>
  <si>
    <r>
      <rPr>
        <b/>
        <i/>
        <sz val="11"/>
        <color indexed="8"/>
        <rFont val="Symbol"/>
        <family val="1"/>
      </rPr>
      <t>b</t>
    </r>
    <r>
      <rPr>
        <b/>
        <sz val="11"/>
        <color indexed="8"/>
        <rFont val="Calibri"/>
        <family val="2"/>
      </rPr>
      <t xml:space="preserve"> (%/°C)</t>
    </r>
  </si>
  <si>
    <r>
      <rPr>
        <b/>
        <i/>
        <sz val="11"/>
        <color indexed="8"/>
        <rFont val="Symbol"/>
        <family val="1"/>
      </rPr>
      <t>h</t>
    </r>
    <r>
      <rPr>
        <b/>
        <vertAlign val="subscript"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(%)</t>
    </r>
  </si>
  <si>
    <r>
      <t>t</t>
    </r>
    <r>
      <rPr>
        <b/>
        <vertAlign val="subscript"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(°C)</t>
    </r>
  </si>
  <si>
    <r>
      <t>t</t>
    </r>
    <r>
      <rPr>
        <vertAlign val="subscript"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 xml:space="preserve"> (°C)</t>
    </r>
  </si>
  <si>
    <t>η (%)</t>
  </si>
  <si>
    <r>
      <t>Sup. del generatore (m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</si>
  <si>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>t</t>
    </r>
    <r>
      <rPr>
        <b/>
        <vertAlign val="subscript"/>
        <sz val="11"/>
        <color indexed="8"/>
        <rFont val="Calibri"/>
        <family val="2"/>
      </rPr>
      <t>aria</t>
    </r>
    <r>
      <rPr>
        <b/>
        <sz val="11"/>
        <color indexed="8"/>
        <rFont val="Calibri"/>
        <family val="2"/>
      </rPr>
      <t xml:space="preserve"> (°C)</t>
    </r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</si>
  <si>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</si>
  <si>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</si>
  <si>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</si>
  <si>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</si>
  <si>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</si>
  <si>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</si>
  <si>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</si>
  <si>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</si>
  <si>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</si>
  <si>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</si>
  <si>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</si>
  <si>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</si>
  <si>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Anno</t>
  </si>
  <si>
    <r>
      <t xml:space="preserve"> </t>
    </r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Calibri"/>
        <family val="2"/>
      </rPr>
      <t>r</t>
    </r>
    <r>
      <rPr>
        <sz val="11"/>
        <color indexed="8"/>
        <rFont val="Calibri"/>
        <family val="2"/>
      </rPr>
      <t xml:space="preserve"> = efficienza alla temperatura di riferimento t</t>
    </r>
    <r>
      <rPr>
        <vertAlign val="subscript"/>
        <sz val="11"/>
        <color indexed="8"/>
        <rFont val="Calibri"/>
        <family val="2"/>
      </rPr>
      <t>r</t>
    </r>
  </si>
  <si>
    <t>Carico diurno (kWh)</t>
  </si>
  <si>
    <r>
      <t>P</t>
    </r>
    <r>
      <rPr>
        <vertAlign val="subscript"/>
        <sz val="11"/>
        <color indexed="8"/>
        <rFont val="Calibri"/>
        <family val="2"/>
      </rPr>
      <t>z</t>
    </r>
    <r>
      <rPr>
        <sz val="11"/>
        <color indexed="8"/>
        <rFont val="Calibri"/>
        <family val="2"/>
      </rPr>
      <t xml:space="preserve"> - Prezzo Zonale Energia sul Mercato Giorno Prima</t>
    </r>
  </si>
  <si>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- Onere Energia</t>
    </r>
  </si>
  <si>
    <r>
      <t>C</t>
    </r>
    <r>
      <rPr>
        <vertAlign val="subscript"/>
        <sz val="11"/>
        <color indexed="8"/>
        <rFont val="Calibri"/>
        <family val="2"/>
      </rPr>
      <t>EI</t>
    </r>
    <r>
      <rPr>
        <sz val="11"/>
        <color indexed="8"/>
        <rFont val="Calibri"/>
        <family val="2"/>
      </rPr>
      <t xml:space="preserve"> - Controvalore Energia Immessa</t>
    </r>
  </si>
  <si>
    <r>
      <t>C</t>
    </r>
    <r>
      <rPr>
        <vertAlign val="subscript"/>
        <sz val="11"/>
        <color indexed="8"/>
        <rFont val="Calibri"/>
        <family val="2"/>
      </rPr>
      <t>US</t>
    </r>
    <r>
      <rPr>
        <sz val="11"/>
        <color indexed="8"/>
        <rFont val="Calibri"/>
        <family val="2"/>
      </rPr>
      <t xml:space="preserve"> - Corrispettivo Unitario di Scambio Forfettario</t>
    </r>
  </si>
  <si>
    <r>
      <t>E</t>
    </r>
    <r>
      <rPr>
        <vertAlign val="subscript"/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- kWh scambiati (IN)</t>
    </r>
  </si>
  <si>
    <r>
      <t>E</t>
    </r>
    <r>
      <rPr>
        <b/>
        <i/>
        <vertAlign val="subscript"/>
        <sz val="11"/>
        <color indexed="8"/>
        <rFont val="Calibri"/>
        <family val="2"/>
      </rPr>
      <t>s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x C</t>
    </r>
    <r>
      <rPr>
        <b/>
        <i/>
        <vertAlign val="subscript"/>
        <sz val="11"/>
        <color indexed="8"/>
        <rFont val="Calibri"/>
        <family val="2"/>
      </rPr>
      <t>US</t>
    </r>
  </si>
  <si>
    <r>
      <t>C</t>
    </r>
    <r>
      <rPr>
        <b/>
        <i/>
        <vertAlign val="subscript"/>
        <sz val="11"/>
        <color indexed="8"/>
        <rFont val="Calibri"/>
        <family val="2"/>
      </rPr>
      <t>s</t>
    </r>
    <r>
      <rPr>
        <b/>
        <i/>
        <sz val="11"/>
        <color indexed="8"/>
        <rFont val="Calibri"/>
        <family val="2"/>
      </rPr>
      <t xml:space="preserve"> - Contributo SSP</t>
    </r>
  </si>
  <si>
    <t>Potenza modulo (W)</t>
  </si>
  <si>
    <r>
      <t>Superficie modulo (m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</si>
  <si>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Potenza istantanea (W)</t>
  </si>
  <si>
    <t>LUCE1 (cucina)</t>
  </si>
  <si>
    <t>LUCE2 (bagno)</t>
  </si>
  <si>
    <t>LUCE3 (camera 1)</t>
  </si>
  <si>
    <t>LUCE4 (camera 2)</t>
  </si>
  <si>
    <t>LUCE5 (soggiorno)</t>
  </si>
  <si>
    <t>LUCE6 (studio/altro)</t>
  </si>
  <si>
    <t>LUCE7 (corridoio)</t>
  </si>
  <si>
    <t>Consumi (kWh/anno)</t>
  </si>
  <si>
    <t>SPLIT1 (camera 1)</t>
  </si>
  <si>
    <t>SPLIT2 (camera 2)</t>
  </si>
  <si>
    <t>SPLIT3 (cucina)</t>
  </si>
  <si>
    <t>SPLIT4 (soggiorno)</t>
  </si>
  <si>
    <r>
      <t>I (0°-Sud)(kWh/m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giorno)</t>
    </r>
  </si>
  <si>
    <r>
      <t>I (30°-Sud)(kWh/m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mese)</t>
    </r>
  </si>
  <si>
    <t>Costo di investimento</t>
  </si>
  <si>
    <t>Beneficio IRPEF</t>
  </si>
  <si>
    <t>€/anno</t>
  </si>
  <si>
    <t>Beneficio totale</t>
  </si>
  <si>
    <t>LAVATRICE</t>
  </si>
  <si>
    <t>30° S</t>
  </si>
  <si>
    <t>Bolletta risparmiata</t>
  </si>
  <si>
    <t>http://www.solaritaly.enea.it/CalcRggmmIncl/Calcola1.php?Calcolo3=Nuovo+calcolo</t>
  </si>
  <si>
    <t>tv3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</si>
</sst>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.00;[Red]\-&quot;€&quot;\ #,##0.00"/>
    <numFmt numFmtId="165" formatCode="0.0"/>
    <numFmt numFmtId="166" formatCode="0.000"/>
    <numFmt numFmtId="167" formatCode="#,##0.0"/>
  </numFmts>
  <fonts count="7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i/>
      <sz val="11"/>
      <color indexed="8"/>
      <name val="Symbol"/>
      <family val="1"/>
    </font>
    <font>
      <b/>
      <vertAlign val="sub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8"/>
      <name val="Symbol"/>
      <family val="1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20"/>
      <color indexed="10"/>
      <name val="Calibri"/>
      <family val="0"/>
    </font>
    <font>
      <sz val="14"/>
      <color indexed="8"/>
      <name val="Calibri"/>
      <family val="0"/>
    </font>
    <font>
      <i/>
      <sz val="14"/>
      <color indexed="10"/>
      <name val="Calibri"/>
      <family val="0"/>
    </font>
    <font>
      <sz val="11"/>
      <color indexed="8"/>
      <name val="Cambria Math"/>
      <family val="0"/>
    </font>
    <font>
      <sz val="9"/>
      <color indexed="8"/>
      <name val="Calibri"/>
      <family val="0"/>
    </font>
    <font>
      <b/>
      <sz val="14"/>
      <color indexed="10"/>
      <name val="Calibri"/>
      <family val="0"/>
    </font>
    <font>
      <sz val="8.25"/>
      <color indexed="8"/>
      <name val="Calibri"/>
      <family val="0"/>
    </font>
    <font>
      <sz val="20"/>
      <color indexed="8"/>
      <name val="Cambria Math"/>
      <family val="0"/>
    </font>
    <font>
      <sz val="20"/>
      <color indexed="8"/>
      <name val="+mn-ea"/>
      <family val="0"/>
    </font>
    <font>
      <sz val="20"/>
      <color indexed="8"/>
      <name val="Calibri"/>
      <family val="0"/>
    </font>
    <font>
      <sz val="16"/>
      <color indexed="8"/>
      <name val="Cambria Math"/>
      <family val="0"/>
    </font>
    <font>
      <sz val="16"/>
      <color indexed="8"/>
      <name val="+mn-lt"/>
      <family val="0"/>
    </font>
    <font>
      <i/>
      <sz val="16"/>
      <color indexed="8"/>
      <name val="+mn-lt"/>
      <family val="0"/>
    </font>
    <font>
      <i/>
      <sz val="12"/>
      <color indexed="8"/>
      <name val="+mn-lt"/>
      <family val="0"/>
    </font>
    <font>
      <sz val="12"/>
      <color indexed="8"/>
      <name val="+mn-lt"/>
      <family val="0"/>
    </font>
    <font>
      <sz val="14"/>
      <color indexed="8"/>
      <name val="+mn-lt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  <font>
      <sz val="11"/>
      <color theme="9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4998574256897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0003623962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33" borderId="10" xfId="0" applyNumberForma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3" fontId="0" fillId="36" borderId="10" xfId="45" applyNumberFormat="1" applyFont="1" applyFill="1" applyBorder="1" applyAlignment="1" applyProtection="1">
      <alignment horizontal="center"/>
      <protection locked="0"/>
    </xf>
    <xf numFmtId="2" fontId="0" fillId="36" borderId="10" xfId="45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37" borderId="20" xfId="0" applyFont="1" applyFill="1" applyBorder="1" applyAlignment="1">
      <alignment horizontal="center" wrapText="1"/>
    </xf>
    <xf numFmtId="3" fontId="1" fillId="37" borderId="20" xfId="45" applyNumberFormat="1" applyFont="1" applyFill="1" applyBorder="1" applyAlignment="1">
      <alignment horizontal="center" vertical="center" wrapText="1"/>
    </xf>
    <xf numFmtId="3" fontId="1" fillId="37" borderId="21" xfId="45" applyNumberFormat="1" applyFont="1" applyFill="1" applyBorder="1" applyAlignment="1">
      <alignment horizontal="center" vertical="center" wrapText="1"/>
    </xf>
    <xf numFmtId="3" fontId="1" fillId="37" borderId="10" xfId="45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65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 horizontal="center"/>
    </xf>
    <xf numFmtId="0" fontId="7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38" borderId="10" xfId="0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0" fillId="38" borderId="23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3" fontId="0" fillId="37" borderId="10" xfId="45" applyNumberFormat="1" applyFont="1" applyFill="1" applyBorder="1" applyAlignment="1" applyProtection="1">
      <alignment horizontal="center"/>
      <protection locked="0"/>
    </xf>
    <xf numFmtId="3" fontId="0" fillId="36" borderId="20" xfId="45" applyNumberFormat="1" applyFont="1" applyFill="1" applyBorder="1" applyAlignment="1" applyProtection="1">
      <alignment horizontal="center" vertical="center" wrapText="1"/>
      <protection locked="0"/>
    </xf>
    <xf numFmtId="3" fontId="0" fillId="0" borderId="20" xfId="45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20" xfId="0" applyBorder="1" applyAlignment="1">
      <alignment horizontal="center" wrapText="1"/>
    </xf>
    <xf numFmtId="165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36" borderId="10" xfId="0" applyFill="1" applyBorder="1" applyAlignment="1" applyProtection="1">
      <alignment horizontal="center"/>
      <protection locked="0"/>
    </xf>
    <xf numFmtId="2" fontId="0" fillId="36" borderId="10" xfId="0" applyNumberFormat="1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3" fontId="0" fillId="0" borderId="10" xfId="45" applyNumberFormat="1" applyFont="1" applyBorder="1" applyAlignment="1">
      <alignment horizontal="center" vertical="center" wrapText="1"/>
    </xf>
    <xf numFmtId="3" fontId="1" fillId="39" borderId="20" xfId="45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1" fontId="1" fillId="39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1" fontId="0" fillId="0" borderId="10" xfId="51" applyNumberFormat="1" applyFont="1" applyFill="1" applyBorder="1" applyAlignment="1" applyProtection="1">
      <alignment horizontal="center"/>
      <protection locked="0"/>
    </xf>
    <xf numFmtId="2" fontId="0" fillId="40" borderId="10" xfId="0" applyNumberFormat="1" applyFill="1" applyBorder="1" applyAlignment="1">
      <alignment horizontal="center"/>
    </xf>
    <xf numFmtId="3" fontId="1" fillId="39" borderId="11" xfId="4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2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39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0" fontId="1" fillId="34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wrapText="1"/>
    </xf>
    <xf numFmtId="2" fontId="0" fillId="35" borderId="30" xfId="0" applyNumberFormat="1" applyFill="1" applyBorder="1" applyAlignment="1">
      <alignment horizontal="center"/>
    </xf>
    <xf numFmtId="165" fontId="0" fillId="35" borderId="3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31" xfId="0" applyFont="1" applyFill="1" applyBorder="1" applyAlignment="1">
      <alignment/>
    </xf>
    <xf numFmtId="0" fontId="16" fillId="0" borderId="0" xfId="0" applyFont="1" applyAlignment="1">
      <alignment vertical="center"/>
    </xf>
    <xf numFmtId="1" fontId="0" fillId="36" borderId="10" xfId="0" applyNumberFormat="1" applyFill="1" applyBorder="1" applyAlignment="1" applyProtection="1">
      <alignment horizontal="center"/>
      <protection locked="0"/>
    </xf>
    <xf numFmtId="2" fontId="0" fillId="35" borderId="32" xfId="0" applyNumberFormat="1" applyFill="1" applyBorder="1" applyAlignment="1">
      <alignment horizontal="center"/>
    </xf>
    <xf numFmtId="0" fontId="15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5" fillId="40" borderId="10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35" borderId="10" xfId="0" applyNumberForma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165" fontId="0" fillId="36" borderId="10" xfId="0" applyNumberFormat="1" applyFill="1" applyBorder="1" applyAlignment="1" applyProtection="1">
      <alignment horizontal="center" vertical="center" wrapText="1"/>
      <protection locked="0"/>
    </xf>
    <xf numFmtId="4" fontId="0" fillId="41" borderId="10" xfId="0" applyNumberFormat="1" applyFill="1" applyBorder="1" applyAlignment="1" applyProtection="1">
      <alignment horizontal="center"/>
      <protection locked="0"/>
    </xf>
    <xf numFmtId="167" fontId="0" fillId="0" borderId="10" xfId="0" applyNumberFormat="1" applyBorder="1" applyAlignment="1">
      <alignment horizontal="center"/>
    </xf>
    <xf numFmtId="3" fontId="1" fillId="37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57" fillId="0" borderId="0" xfId="36" applyAlignment="1">
      <alignment/>
    </xf>
    <xf numFmtId="0" fontId="17" fillId="42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Consumi giornalieri </a:t>
            </a:r>
          </a:p>
        </c:rich>
      </c:tx>
      <c:layout>
        <c:manualLayout>
          <c:xMode val="factor"/>
          <c:yMode val="factor"/>
          <c:x val="-0.000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935"/>
          <c:w val="0.9467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v>Inverno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Carico!$C$49:$Z$49</c:f>
              <c:numCache/>
            </c:numRef>
          </c:cat>
          <c:val>
            <c:numRef>
              <c:f>Carico!$C$22:$Z$22</c:f>
              <c:numCache/>
            </c:numRef>
          </c:val>
        </c:ser>
        <c:ser>
          <c:idx val="1"/>
          <c:order val="1"/>
          <c:tx>
            <c:v>Estate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Carico!$C$49:$Z$49</c:f>
              <c:numCache/>
            </c:numRef>
          </c:cat>
          <c:val>
            <c:numRef>
              <c:f>Carico!$C$45:$Z$45</c:f>
              <c:numCache/>
            </c:numRef>
          </c:val>
        </c:ser>
        <c:ser>
          <c:idx val="2"/>
          <c:order val="2"/>
          <c:tx>
            <c:v>Primavera/autunno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Carico!$C$49:$Z$49</c:f>
              <c:numCache/>
            </c:numRef>
          </c:cat>
          <c:val>
            <c:numRef>
              <c:f>Carico!$C$68:$Z$68</c:f>
              <c:numCache/>
            </c:numRef>
          </c:val>
        </c:ser>
        <c:axId val="60302584"/>
        <c:axId val="5852345"/>
      </c:barChart>
      <c:catAx>
        <c:axId val="6030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2345"/>
        <c:crosses val="autoZero"/>
        <c:auto val="1"/>
        <c:lblOffset val="100"/>
        <c:tickLblSkip val="1"/>
        <c:noMultiLvlLbl val="0"/>
      </c:catAx>
      <c:valAx>
        <c:axId val="5852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kWh/giorno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2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"/>
          <c:y val="0.924"/>
          <c:w val="0.4697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Consumi giornalieri per utenza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9325"/>
          <c:w val="0.94975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v>Inverno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Carico!$A$50:$A$67</c:f>
              <c:strCache/>
            </c:strRef>
          </c:cat>
          <c:val>
            <c:numRef>
              <c:f>Carico!$AA$3:$AA$21</c:f>
              <c:numCache/>
            </c:numRef>
          </c:val>
        </c:ser>
        <c:ser>
          <c:idx val="1"/>
          <c:order val="1"/>
          <c:tx>
            <c:v>Estate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Carico!$A$50:$A$67</c:f>
              <c:strCache/>
            </c:strRef>
          </c:cat>
          <c:val>
            <c:numRef>
              <c:f>Carico!$AA$27:$AA$44</c:f>
              <c:numCache/>
            </c:numRef>
          </c:val>
        </c:ser>
        <c:ser>
          <c:idx val="2"/>
          <c:order val="2"/>
          <c:tx>
            <c:v>Primavera/autunno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Carico!$A$50:$A$67</c:f>
              <c:strCache/>
            </c:strRef>
          </c:cat>
          <c:val>
            <c:numRef>
              <c:f>Carico!$AA$50:$AA$67</c:f>
              <c:numCache/>
            </c:numRef>
          </c:val>
        </c:ser>
        <c:axId val="52671106"/>
        <c:axId val="4277907"/>
      </c:barChart>
      <c:catAx>
        <c:axId val="526711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7907"/>
        <c:crosses val="autoZero"/>
        <c:auto val="1"/>
        <c:lblOffset val="100"/>
        <c:tickLblSkip val="1"/>
        <c:noMultiLvlLbl val="0"/>
      </c:catAx>
      <c:valAx>
        <c:axId val="4277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kWh/giorno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71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225"/>
          <c:y val="0.92425"/>
          <c:w val="0.471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Produzione di energia</a:t>
            </a:r>
          </a:p>
        </c:rich>
      </c:tx>
      <c:layout>
        <c:manualLayout>
          <c:xMode val="factor"/>
          <c:yMode val="factor"/>
          <c:x val="-0.01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5"/>
          <c:y val="0.179"/>
          <c:w val="0.894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v>Radiazione solare</c:v>
          </c:tx>
          <c:spPr>
            <a:solidFill>
              <a:srgbClr val="92D050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Energia'!$D$2:$D$13</c:f>
              <c:numCache/>
            </c:numRef>
          </c:val>
        </c:ser>
        <c:overlap val="-27"/>
        <c:gapWidth val="219"/>
        <c:axId val="38501164"/>
        <c:axId val="10966157"/>
      </c:barChart>
      <c:catAx>
        <c:axId val="38501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66157"/>
        <c:crosses val="autoZero"/>
        <c:auto val="1"/>
        <c:lblOffset val="100"/>
        <c:tickLblSkip val="1"/>
        <c:noMultiLvlLbl val="0"/>
      </c:catAx>
      <c:valAx>
        <c:axId val="10966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011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Produzione di energia, carico ed autoconsumo</a:t>
            </a:r>
          </a:p>
        </c:rich>
      </c:tx>
      <c:layout>
        <c:manualLayout>
          <c:xMode val="factor"/>
          <c:yMode val="factor"/>
          <c:x val="-0.021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179"/>
          <c:w val="0.89325"/>
          <c:h val="0.68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'Produzione Energia'!$G$1</c:f>
              <c:strCache>
                <c:ptCount val="1"/>
                <c:pt idx="0">
                  <c:v>Autoconsumo (kWh)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Energia'!$G$2:$G$13</c:f>
              <c:numCache/>
            </c:numRef>
          </c:val>
        </c:ser>
        <c:ser>
          <c:idx val="0"/>
          <c:order val="1"/>
          <c:tx>
            <c:v>Produzione di energia (kWh)</c:v>
          </c:tx>
          <c:spPr>
            <a:solidFill>
              <a:srgbClr val="92D050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Energia'!$D$2:$D$13</c:f>
              <c:numCache/>
            </c:numRef>
          </c:val>
        </c:ser>
        <c:ser>
          <c:idx val="1"/>
          <c:order val="2"/>
          <c:tx>
            <c:strRef>
              <c:f>'Produzione Energia'!$E$1</c:f>
              <c:strCache>
                <c:ptCount val="1"/>
                <c:pt idx="0">
                  <c:v>Carico (kWh)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Energia'!$E$2:$E$13</c:f>
              <c:numCache/>
            </c:numRef>
          </c:val>
        </c:ser>
        <c:overlap val="-27"/>
        <c:gapWidth val="219"/>
        <c:axId val="31586550"/>
        <c:axId val="15843495"/>
      </c:barChart>
      <c:catAx>
        <c:axId val="31586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43495"/>
        <c:crosses val="autoZero"/>
        <c:auto val="1"/>
        <c:lblOffset val="100"/>
        <c:tickLblSkip val="1"/>
        <c:noMultiLvlLbl val="0"/>
      </c:catAx>
      <c:valAx>
        <c:axId val="15843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86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05"/>
          <c:y val="0.913"/>
          <c:w val="0.8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Carico ed autoconsumo</a:t>
            </a:r>
          </a:p>
        </c:rich>
      </c:tx>
      <c:layout>
        <c:manualLayout>
          <c:xMode val="factor"/>
          <c:yMode val="factor"/>
          <c:x val="-0.009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79"/>
          <c:w val="0.8945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'Produzione Energia'!$E$1</c:f>
              <c:strCache>
                <c:ptCount val="1"/>
                <c:pt idx="0">
                  <c:v>Carico (kWh)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Energia'!$A$2:$A$15</c:f>
              <c:strCache/>
            </c:strRef>
          </c:cat>
          <c:val>
            <c:numRef>
              <c:f>'Produzione Energia'!$E$2:$E$13</c:f>
              <c:numCache/>
            </c:numRef>
          </c:val>
        </c:ser>
        <c:ser>
          <c:idx val="1"/>
          <c:order val="1"/>
          <c:tx>
            <c:strRef>
              <c:f>'Produzione Energia'!$G$1</c:f>
              <c:strCache>
                <c:ptCount val="1"/>
                <c:pt idx="0">
                  <c:v>Autoconsumo (kWh)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Energia'!$A$2:$A$15</c:f>
              <c:strCache/>
            </c:strRef>
          </c:cat>
          <c:val>
            <c:numRef>
              <c:f>'Produzione Energia'!$G$2:$G$13</c:f>
              <c:numCache/>
            </c:numRef>
          </c:val>
        </c:ser>
        <c:overlap val="-27"/>
        <c:gapWidth val="219"/>
        <c:axId val="8373728"/>
        <c:axId val="8254689"/>
      </c:barChart>
      <c:catAx>
        <c:axId val="8373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54689"/>
        <c:crosses val="autoZero"/>
        <c:auto val="1"/>
        <c:lblOffset val="100"/>
        <c:tickLblSkip val="1"/>
        <c:noMultiLvlLbl val="0"/>
      </c:catAx>
      <c:valAx>
        <c:axId val="8254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73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25"/>
          <c:y val="0.91325"/>
          <c:w val="0.44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Produzione: autoconsumo e vendita</a:t>
            </a:r>
          </a:p>
        </c:rich>
      </c:tx>
      <c:layout>
        <c:manualLayout>
          <c:xMode val="factor"/>
          <c:yMode val="factor"/>
          <c:x val="-0.017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79"/>
          <c:w val="0.8945"/>
          <c:h val="0.6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'Produzione Energia'!$G$1</c:f>
              <c:strCache>
                <c:ptCount val="1"/>
                <c:pt idx="0">
                  <c:v>Autoconsumo (kWh)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Energia'!$G$2:$G$13</c:f>
              <c:numCache/>
            </c:numRef>
          </c:val>
        </c:ser>
        <c:ser>
          <c:idx val="1"/>
          <c:order val="1"/>
          <c:tx>
            <c:strRef>
              <c:f>'Produzione Energia'!$H$1</c:f>
              <c:strCache>
                <c:ptCount val="1"/>
                <c:pt idx="0">
                  <c:v>Energia immessa (kWh)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Energia'!$H$2:$H$13</c:f>
              <c:numCache/>
            </c:numRef>
          </c:val>
        </c:ser>
        <c:overlap val="100"/>
        <c:axId val="7183338"/>
        <c:axId val="64650043"/>
      </c:barChart>
      <c:catAx>
        <c:axId val="7183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50043"/>
        <c:crosses val="autoZero"/>
        <c:auto val="1"/>
        <c:lblOffset val="100"/>
        <c:tickLblSkip val="1"/>
        <c:noMultiLvlLbl val="0"/>
      </c:catAx>
      <c:valAx>
        <c:axId val="64650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833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"/>
          <c:y val="0.91325"/>
          <c:w val="0.567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Carico: autoconsumo e prelievo dalla rete</a:t>
            </a:r>
          </a:p>
        </c:rich>
      </c:tx>
      <c:layout>
        <c:manualLayout>
          <c:xMode val="factor"/>
          <c:yMode val="factor"/>
          <c:x val="-0.019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17625"/>
          <c:w val="0.89325"/>
          <c:h val="0.6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'Produzione Energia'!$G$1</c:f>
              <c:strCache>
                <c:ptCount val="1"/>
                <c:pt idx="0">
                  <c:v>Autoconsumo (kWh)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Energia'!$G$2:$G$13</c:f>
              <c:numCache/>
            </c:numRef>
          </c:val>
        </c:ser>
        <c:ser>
          <c:idx val="2"/>
          <c:order val="1"/>
          <c:tx>
            <c:strRef>
              <c:f>'Produzione Energia'!$I$1</c:f>
              <c:strCache>
                <c:ptCount val="1"/>
                <c:pt idx="0">
                  <c:v>Energia prelevata (kWh)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Energia'!$I$2:$I$13</c:f>
              <c:numCache/>
            </c:numRef>
          </c:val>
        </c:ser>
        <c:overlap val="100"/>
        <c:axId val="44979476"/>
        <c:axId val="2162101"/>
      </c:barChart>
      <c:catAx>
        <c:axId val="44979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2101"/>
        <c:crosses val="autoZero"/>
        <c:auto val="1"/>
        <c:lblOffset val="100"/>
        <c:tickLblSkip val="1"/>
        <c:noMultiLvlLbl val="0"/>
      </c:catAx>
      <c:valAx>
        <c:axId val="2162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794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5"/>
          <c:y val="0.91525"/>
          <c:w val="0.574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Radiazione solare</a:t>
            </a:r>
          </a:p>
        </c:rich>
      </c:tx>
      <c:layout>
        <c:manualLayout>
          <c:xMode val="factor"/>
          <c:yMode val="factor"/>
          <c:x val="-0.009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79"/>
          <c:w val="0.8877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v>Radiazione solare</c:v>
          </c:tx>
          <c:spPr>
            <a:solidFill>
              <a:srgbClr val="FFFF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Clima!$D$5:$D$16</c:f>
              <c:numCache>
                <c:ptCount val="12"/>
                <c:pt idx="0">
                  <c:v>68.47590000000001</c:v>
                </c:pt>
                <c:pt idx="1">
                  <c:v>87.024</c:v>
                </c:pt>
                <c:pt idx="2">
                  <c:v>138.67230000000004</c:v>
                </c:pt>
                <c:pt idx="3">
                  <c:v>179.487</c:v>
                </c:pt>
                <c:pt idx="4">
                  <c:v>222.2886</c:v>
                </c:pt>
                <c:pt idx="5">
                  <c:v>237.76200000000003</c:v>
                </c:pt>
                <c:pt idx="6">
                  <c:v>248.0961</c:v>
                </c:pt>
                <c:pt idx="7">
                  <c:v>219.53580000000002</c:v>
                </c:pt>
                <c:pt idx="8">
                  <c:v>154.512</c:v>
                </c:pt>
                <c:pt idx="9">
                  <c:v>112.5207</c:v>
                </c:pt>
                <c:pt idx="10">
                  <c:v>74.59200000000001</c:v>
                </c:pt>
                <c:pt idx="11">
                  <c:v>59.873400000000004</c:v>
                </c:pt>
              </c:numCache>
            </c:numRef>
          </c:val>
        </c:ser>
        <c:overlap val="-27"/>
        <c:gapWidth val="219"/>
        <c:axId val="19458910"/>
        <c:axId val="40912463"/>
      </c:barChart>
      <c:catAx>
        <c:axId val="194589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12463"/>
        <c:crosses val="autoZero"/>
        <c:auto val="1"/>
        <c:lblOffset val="100"/>
        <c:tickLblSkip val="1"/>
        <c:noMultiLvlLbl val="0"/>
      </c:catAx>
      <c:valAx>
        <c:axId val="4091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kWh/m2 giorno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58910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9"/>
          <c:w val="0.921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'Valutazione economica'!$I$3</c:f>
              <c:strCache>
                <c:ptCount val="1"/>
                <c:pt idx="0">
                  <c:v>VAN (€)</c:v>
                </c:pt>
              </c:strCache>
            </c:strRef>
          </c:tx>
          <c:spPr>
            <a:solidFill>
              <a:srgbClr val="C6DAF1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'Valutazione economica'!$C$4:$C$29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'Valutazione economica'!$I$4:$I$29</c:f>
              <c:numCache>
                <c:ptCount val="26"/>
                <c:pt idx="0">
                  <c:v>-4800</c:v>
                </c:pt>
                <c:pt idx="1">
                  <c:v>-4865.8196451019485</c:v>
                </c:pt>
                <c:pt idx="2">
                  <c:v>-4930.987610549422</c:v>
                </c:pt>
                <c:pt idx="3">
                  <c:v>-4995.510348616228</c:v>
                </c:pt>
                <c:pt idx="4">
                  <c:v>-5059.394247692273</c:v>
                </c:pt>
                <c:pt idx="5">
                  <c:v>-5122.64563291608</c:v>
                </c:pt>
                <c:pt idx="6">
                  <c:v>-5185.270766801037</c:v>
                </c:pt>
                <c:pt idx="7">
                  <c:v>-5247.27584985545</c:v>
                </c:pt>
                <c:pt idx="8">
                  <c:v>-5308.667021196454</c:v>
                </c:pt>
                <c:pt idx="9">
                  <c:v>-5369.450359157843</c:v>
                </c:pt>
                <c:pt idx="10">
                  <c:v>-5429.631881891892</c:v>
                </c:pt>
                <c:pt idx="11">
                  <c:v>-5704.335240169481</c:v>
                </c:pt>
                <c:pt idx="12">
                  <c:v>-5976.318763216599</c:v>
                </c:pt>
                <c:pt idx="13">
                  <c:v>-6245.609380094934</c:v>
                </c:pt>
                <c:pt idx="14">
                  <c:v>-6512.2337532418</c:v>
                </c:pt>
                <c:pt idx="15">
                  <c:v>-6776.218281109984</c:v>
                </c:pt>
                <c:pt idx="16">
                  <c:v>-7037.5891007814525</c:v>
                </c:pt>
                <c:pt idx="17">
                  <c:v>-7296.3720905551845</c:v>
                </c:pt>
                <c:pt idx="18">
                  <c:v>-7552.5928725093745</c:v>
                </c:pt>
                <c:pt idx="19">
                  <c:v>-7806.276815038275</c:v>
                </c:pt>
                <c:pt idx="20">
                  <c:v>-8057.44903536392</c:v>
                </c:pt>
                <c:pt idx="21">
                  <c:v>-8306.134402022974</c:v>
                </c:pt>
                <c:pt idx="22">
                  <c:v>-8552.357537328968</c:v>
                </c:pt>
                <c:pt idx="23">
                  <c:v>-8796.14281981015</c:v>
                </c:pt>
                <c:pt idx="24">
                  <c:v>-9037.514386623201</c:v>
                </c:pt>
                <c:pt idx="25">
                  <c:v>-9276.496135943054</c:v>
                </c:pt>
              </c:numCache>
            </c:numRef>
          </c:val>
        </c:ser>
        <c:overlap val="100"/>
        <c:gapWidth val="0"/>
        <c:axId val="32667848"/>
        <c:axId val="25575177"/>
      </c:barChart>
      <c:catAx>
        <c:axId val="3266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durata impianto (anni)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75177"/>
        <c:crossesAt val="0"/>
        <c:auto val="1"/>
        <c:lblOffset val="100"/>
        <c:tickLblSkip val="1"/>
        <c:noMultiLvlLbl val="0"/>
      </c:catAx>
      <c:valAx>
        <c:axId val="25575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VAN (€)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66784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4"/>
  <sheetViews>
    <sheetView workbookViewId="0" zoomScale="7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75</xdr:row>
      <xdr:rowOff>47625</xdr:rowOff>
    </xdr:from>
    <xdr:ext cx="0" cy="361950"/>
    <xdr:sp>
      <xdr:nvSpPr>
        <xdr:cNvPr id="1" name="CasellaDiTesto 2"/>
        <xdr:cNvSpPr>
          <a:spLocks/>
        </xdr:cNvSpPr>
      </xdr:nvSpPr>
      <xdr:spPr>
        <a:xfrm>
          <a:off x="3333750" y="1427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28575</xdr:colOff>
      <xdr:row>80</xdr:row>
      <xdr:rowOff>152400</xdr:rowOff>
    </xdr:from>
    <xdr:to>
      <xdr:col>13</xdr:col>
      <xdr:colOff>19050</xdr:colOff>
      <xdr:row>104</xdr:row>
      <xdr:rowOff>133350</xdr:rowOff>
    </xdr:to>
    <xdr:graphicFrame>
      <xdr:nvGraphicFramePr>
        <xdr:cNvPr id="2" name="Grafico 1"/>
        <xdr:cNvGraphicFramePr/>
      </xdr:nvGraphicFramePr>
      <xdr:xfrm>
        <a:off x="28575" y="1531620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400050</xdr:colOff>
      <xdr:row>80</xdr:row>
      <xdr:rowOff>123825</xdr:rowOff>
    </xdr:from>
    <xdr:to>
      <xdr:col>28</xdr:col>
      <xdr:colOff>723900</xdr:colOff>
      <xdr:row>104</xdr:row>
      <xdr:rowOff>114300</xdr:rowOff>
    </xdr:to>
    <xdr:graphicFrame>
      <xdr:nvGraphicFramePr>
        <xdr:cNvPr id="3" name="Grafico 2"/>
        <xdr:cNvGraphicFramePr/>
      </xdr:nvGraphicFramePr>
      <xdr:xfrm>
        <a:off x="7848600" y="15287625"/>
        <a:ext cx="748665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3</xdr:row>
      <xdr:rowOff>247650</xdr:rowOff>
    </xdr:from>
    <xdr:to>
      <xdr:col>14</xdr:col>
      <xdr:colOff>314325</xdr:colOff>
      <xdr:row>16</xdr:row>
      <xdr:rowOff>9525</xdr:rowOff>
    </xdr:to>
    <xdr:pic>
      <xdr:nvPicPr>
        <xdr:cNvPr id="1" name="Immagin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53075" y="923925"/>
          <a:ext cx="5943600" cy="2705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9525</xdr:colOff>
      <xdr:row>1</xdr:row>
      <xdr:rowOff>28575</xdr:rowOff>
    </xdr:from>
    <xdr:to>
      <xdr:col>14</xdr:col>
      <xdr:colOff>304800</xdr:colOff>
      <xdr:row>2</xdr:row>
      <xdr:rowOff>133350</xdr:rowOff>
    </xdr:to>
    <xdr:sp>
      <xdr:nvSpPr>
        <xdr:cNvPr id="2" name="CasellaDiTesto 2"/>
        <xdr:cNvSpPr>
          <a:spLocks/>
        </xdr:cNvSpPr>
      </xdr:nvSpPr>
      <xdr:spPr>
        <a:xfrm>
          <a:off x="5600700" y="285750"/>
          <a:ext cx="5886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Coefficienti correttivi per orientazioni ed inclinazioni diverse</a:t>
          </a:r>
        </a:p>
      </xdr:txBody>
    </xdr:sp>
    <xdr:clientData/>
  </xdr:twoCellAnchor>
  <xdr:twoCellAnchor>
    <xdr:from>
      <xdr:col>7</xdr:col>
      <xdr:colOff>304800</xdr:colOff>
      <xdr:row>9</xdr:row>
      <xdr:rowOff>133350</xdr:rowOff>
    </xdr:from>
    <xdr:to>
      <xdr:col>7</xdr:col>
      <xdr:colOff>742950</xdr:colOff>
      <xdr:row>10</xdr:row>
      <xdr:rowOff>161925</xdr:rowOff>
    </xdr:to>
    <xdr:sp>
      <xdr:nvSpPr>
        <xdr:cNvPr id="3" name="Ovale 3"/>
        <xdr:cNvSpPr>
          <a:spLocks/>
        </xdr:cNvSpPr>
      </xdr:nvSpPr>
      <xdr:spPr>
        <a:xfrm>
          <a:off x="6791325" y="2419350"/>
          <a:ext cx="438150" cy="2190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4</xdr:row>
      <xdr:rowOff>66675</xdr:rowOff>
    </xdr:from>
    <xdr:ext cx="0" cy="161925"/>
    <xdr:sp>
      <xdr:nvSpPr>
        <xdr:cNvPr id="1" name="CasellaDiTesto 1"/>
        <xdr:cNvSpPr>
          <a:spLocks/>
        </xdr:cNvSpPr>
      </xdr:nvSpPr>
      <xdr:spPr>
        <a:xfrm>
          <a:off x="3048000" y="95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342900</xdr:colOff>
      <xdr:row>5</xdr:row>
      <xdr:rowOff>57150</xdr:rowOff>
    </xdr:from>
    <xdr:ext cx="0" cy="352425"/>
    <xdr:sp>
      <xdr:nvSpPr>
        <xdr:cNvPr id="2" name="CasellaDiTesto 2"/>
        <xdr:cNvSpPr>
          <a:spLocks/>
        </xdr:cNvSpPr>
      </xdr:nvSpPr>
      <xdr:spPr>
        <a:xfrm>
          <a:off x="3048000" y="12382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4</xdr:row>
      <xdr:rowOff>76200</xdr:rowOff>
    </xdr:from>
    <xdr:ext cx="1343025" cy="171450"/>
    <xdr:sp>
      <xdr:nvSpPr>
        <xdr:cNvPr id="3" name="CasellaDiTesto 4"/>
        <xdr:cNvSpPr txBox="1">
          <a:spLocks noChangeArrowheads="1"/>
        </xdr:cNvSpPr>
      </xdr:nvSpPr>
      <xdr:spPr>
        <a:xfrm>
          <a:off x="2962275" y="962025"/>
          <a:ext cx="1343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 [1-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β(t_c-t_r )]</a:t>
          </a:r>
        </a:p>
      </xdr:txBody>
    </xdr:sp>
    <xdr:clientData/>
  </xdr:oneCellAnchor>
  <xdr:oneCellAnchor>
    <xdr:from>
      <xdr:col>2</xdr:col>
      <xdr:colOff>114300</xdr:colOff>
      <xdr:row>5</xdr:row>
      <xdr:rowOff>95250</xdr:rowOff>
    </xdr:from>
    <xdr:ext cx="1562100" cy="409575"/>
    <xdr:sp>
      <xdr:nvSpPr>
        <xdr:cNvPr id="4" name="CasellaDiTesto 5"/>
        <xdr:cNvSpPr txBox="1">
          <a:spLocks noChangeArrowheads="1"/>
        </xdr:cNvSpPr>
      </xdr:nvSpPr>
      <xdr:spPr>
        <a:xfrm>
          <a:off x="2819400" y="1276350"/>
          <a:ext cx="1562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t_c=t_a+(NOCT-20)/800  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180975</xdr:rowOff>
    </xdr:from>
    <xdr:to>
      <xdr:col>3</xdr:col>
      <xdr:colOff>9525</xdr:colOff>
      <xdr:row>18</xdr:row>
      <xdr:rowOff>28575</xdr:rowOff>
    </xdr:to>
    <xdr:sp>
      <xdr:nvSpPr>
        <xdr:cNvPr id="1" name="CasellaDiTesto 1"/>
        <xdr:cNvSpPr>
          <a:spLocks/>
        </xdr:cNvSpPr>
      </xdr:nvSpPr>
      <xdr:spPr>
        <a:xfrm>
          <a:off x="2190750" y="3190875"/>
          <a:ext cx="120967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tiene conto delle perdite nell'impianto.</a:t>
          </a:r>
        </a:p>
      </xdr:txBody>
    </xdr:sp>
    <xdr:clientData/>
  </xdr:twoCellAnchor>
  <xdr:twoCellAnchor>
    <xdr:from>
      <xdr:col>3</xdr:col>
      <xdr:colOff>28575</xdr:colOff>
      <xdr:row>14</xdr:row>
      <xdr:rowOff>180975</xdr:rowOff>
    </xdr:from>
    <xdr:to>
      <xdr:col>3</xdr:col>
      <xdr:colOff>1209675</xdr:colOff>
      <xdr:row>18</xdr:row>
      <xdr:rowOff>28575</xdr:rowOff>
    </xdr:to>
    <xdr:sp>
      <xdr:nvSpPr>
        <xdr:cNvPr id="2" name="CasellaDiTesto 2"/>
        <xdr:cNvSpPr>
          <a:spLocks/>
        </xdr:cNvSpPr>
      </xdr:nvSpPr>
      <xdr:spPr>
        <a:xfrm>
          <a:off x="3419475" y="3190875"/>
          <a:ext cx="118110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tiene conto dell'efficienza dell'inverter.</a:t>
          </a:r>
        </a:p>
      </xdr:txBody>
    </xdr:sp>
    <xdr:clientData/>
  </xdr:twoCellAnchor>
  <xdr:oneCellAnchor>
    <xdr:from>
      <xdr:col>1</xdr:col>
      <xdr:colOff>295275</xdr:colOff>
      <xdr:row>14</xdr:row>
      <xdr:rowOff>9525</xdr:rowOff>
    </xdr:from>
    <xdr:ext cx="0" cy="190500"/>
    <xdr:sp>
      <xdr:nvSpPr>
        <xdr:cNvPr id="3" name="CasellaDiTesto 3"/>
        <xdr:cNvSpPr>
          <a:spLocks/>
        </xdr:cNvSpPr>
      </xdr:nvSpPr>
      <xdr:spPr>
        <a:xfrm>
          <a:off x="1028700" y="30194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76200</xdr:colOff>
      <xdr:row>19</xdr:row>
      <xdr:rowOff>104775</xdr:rowOff>
    </xdr:from>
    <xdr:to>
      <xdr:col>8</xdr:col>
      <xdr:colOff>171450</xdr:colOff>
      <xdr:row>33</xdr:row>
      <xdr:rowOff>180975</xdr:rowOff>
    </xdr:to>
    <xdr:graphicFrame>
      <xdr:nvGraphicFramePr>
        <xdr:cNvPr id="4" name="Grafico 4"/>
        <xdr:cNvGraphicFramePr/>
      </xdr:nvGraphicFramePr>
      <xdr:xfrm>
        <a:off x="4772025" y="4105275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171450</xdr:rowOff>
    </xdr:from>
    <xdr:to>
      <xdr:col>3</xdr:col>
      <xdr:colOff>1152525</xdr:colOff>
      <xdr:row>49</xdr:row>
      <xdr:rowOff>57150</xdr:rowOff>
    </xdr:to>
    <xdr:graphicFrame>
      <xdr:nvGraphicFramePr>
        <xdr:cNvPr id="5" name="Grafico 5"/>
        <xdr:cNvGraphicFramePr/>
      </xdr:nvGraphicFramePr>
      <xdr:xfrm>
        <a:off x="0" y="7029450"/>
        <a:ext cx="4543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95250</xdr:colOff>
      <xdr:row>35</xdr:row>
      <xdr:rowOff>9525</xdr:rowOff>
    </xdr:from>
    <xdr:to>
      <xdr:col>8</xdr:col>
      <xdr:colOff>190500</xdr:colOff>
      <xdr:row>49</xdr:row>
      <xdr:rowOff>85725</xdr:rowOff>
    </xdr:to>
    <xdr:graphicFrame>
      <xdr:nvGraphicFramePr>
        <xdr:cNvPr id="6" name="Grafico 6"/>
        <xdr:cNvGraphicFramePr/>
      </xdr:nvGraphicFramePr>
      <xdr:xfrm>
        <a:off x="4791075" y="7058025"/>
        <a:ext cx="45624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104775</xdr:colOff>
      <xdr:row>50</xdr:row>
      <xdr:rowOff>47625</xdr:rowOff>
    </xdr:from>
    <xdr:to>
      <xdr:col>8</xdr:col>
      <xdr:colOff>209550</xdr:colOff>
      <xdr:row>64</xdr:row>
      <xdr:rowOff>123825</xdr:rowOff>
    </xdr:to>
    <xdr:graphicFrame>
      <xdr:nvGraphicFramePr>
        <xdr:cNvPr id="7" name="Grafico 7"/>
        <xdr:cNvGraphicFramePr/>
      </xdr:nvGraphicFramePr>
      <xdr:xfrm>
        <a:off x="4800600" y="99536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38100</xdr:rowOff>
    </xdr:from>
    <xdr:to>
      <xdr:col>3</xdr:col>
      <xdr:colOff>1152525</xdr:colOff>
      <xdr:row>64</xdr:row>
      <xdr:rowOff>114300</xdr:rowOff>
    </xdr:to>
    <xdr:graphicFrame>
      <xdr:nvGraphicFramePr>
        <xdr:cNvPr id="8" name="Grafico 9"/>
        <xdr:cNvGraphicFramePr/>
      </xdr:nvGraphicFramePr>
      <xdr:xfrm>
        <a:off x="0" y="9944100"/>
        <a:ext cx="45434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3</xdr:col>
      <xdr:colOff>1152525</xdr:colOff>
      <xdr:row>33</xdr:row>
      <xdr:rowOff>180975</xdr:rowOff>
    </xdr:to>
    <xdr:graphicFrame>
      <xdr:nvGraphicFramePr>
        <xdr:cNvPr id="9" name="Grafico 10"/>
        <xdr:cNvGraphicFramePr/>
      </xdr:nvGraphicFramePr>
      <xdr:xfrm>
        <a:off x="0" y="4105275"/>
        <a:ext cx="45434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285750</xdr:colOff>
      <xdr:row>14</xdr:row>
      <xdr:rowOff>38100</xdr:rowOff>
    </xdr:from>
    <xdr:ext cx="600075" cy="1114425"/>
    <xdr:sp>
      <xdr:nvSpPr>
        <xdr:cNvPr id="10" name="CasellaDiTesto 10"/>
        <xdr:cNvSpPr txBox="1">
          <a:spLocks noChangeArrowheads="1"/>
        </xdr:cNvSpPr>
      </xdr:nvSpPr>
      <xdr:spPr>
        <a:xfrm>
          <a:off x="1019175" y="3048000"/>
          <a:ext cx="6000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g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123825</xdr:rowOff>
    </xdr:from>
    <xdr:to>
      <xdr:col>6</xdr:col>
      <xdr:colOff>9525</xdr:colOff>
      <xdr:row>11</xdr:row>
      <xdr:rowOff>114300</xdr:rowOff>
    </xdr:to>
    <xdr:sp>
      <xdr:nvSpPr>
        <xdr:cNvPr id="1" name="CasellaDiTesto 1"/>
        <xdr:cNvSpPr>
          <a:spLocks/>
        </xdr:cNvSpPr>
      </xdr:nvSpPr>
      <xdr:spPr>
        <a:xfrm>
          <a:off x="6657975" y="1285875"/>
          <a:ext cx="24384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beneficio IRPEF vale per i primi dieci anni di vita dell'impianto.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Dopo il decimo anno si considera il solo beneficio annuo derivante dallo scambio sul posto.</a:t>
          </a:r>
        </a:p>
      </xdr:txBody>
    </xdr:sp>
    <xdr:clientData/>
  </xdr:twoCellAnchor>
  <xdr:twoCellAnchor editAs="oneCell">
    <xdr:from>
      <xdr:col>4</xdr:col>
      <xdr:colOff>9525</xdr:colOff>
      <xdr:row>2</xdr:row>
      <xdr:rowOff>28575</xdr:rowOff>
    </xdr:from>
    <xdr:to>
      <xdr:col>6</xdr:col>
      <xdr:colOff>142875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90525"/>
          <a:ext cx="2571750" cy="704850"/>
        </a:xfrm>
        <a:prstGeom prst="rect">
          <a:avLst/>
        </a:prstGeom>
        <a:noFill/>
        <a:ln w="3175" cmpd="sng">
          <a:solidFill>
            <a:srgbClr val="40404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7</xdr:row>
      <xdr:rowOff>66675</xdr:rowOff>
    </xdr:from>
    <xdr:ext cx="3371850" cy="2438400"/>
    <xdr:sp>
      <xdr:nvSpPr>
        <xdr:cNvPr id="1" name="CasellaDiTesto 2"/>
        <xdr:cNvSpPr txBox="1">
          <a:spLocks noChangeArrowheads="1"/>
        </xdr:cNvSpPr>
      </xdr:nvSpPr>
      <xdr:spPr>
        <a:xfrm>
          <a:off x="7858125" y="1724025"/>
          <a:ext cx="337185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VAN=∑_i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2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(B_i-C_i)/</a:t>
          </a:r>
          <a:r>
            <a:rPr lang="en-US" cap="none" sz="2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(1+r)</a:t>
          </a:r>
          <a:r>
            <a:rPr lang="en-US" cap="none" sz="2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^i -I_0 </a:t>
          </a:r>
          <a:r>
            <a:rPr lang="en-US" cap="none" sz="2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: Benefici
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: Costi
</a:t>
          </a:r>
          <a:r>
            <a:rPr lang="en-US" cap="none" sz="1600" b="0" i="1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i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: Anno
</a:t>
          </a:r>
          <a:r>
            <a:rPr lang="en-US" cap="none" sz="1600" b="0" i="1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I</a:t>
          </a:r>
          <a:r>
            <a:rPr lang="en-US" cap="none" sz="1200" b="0" i="1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o</a:t>
          </a:r>
          <a:r>
            <a:rPr lang="en-US" cap="none" sz="12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: 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Costo di investimento</a:t>
          </a:r>
          <a:r>
            <a:rPr lang="en-US" cap="none" sz="14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r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: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Tasso di interesse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Universit&#224;%20-%20Dottorato\Universit&#224;\Didattica_corsi\Fonti%20Energetiche%20Rinnovabili%20in%20Edilizia\Profilo%20di%20carico%20per%20HOM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Universit&#224;%20-%20Dottorato\Universit&#224;\Didattica_corsi\Fonti%20Energetiche%20Rinnovabili%20in%20Edilizia\PV%20monthly%20MODUL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o"/>
      <sheetName val="Energia"/>
      <sheetName val="Costi e benefici"/>
    </sheetNames>
    <sheetDataSet>
      <sheetData sheetId="0">
        <row r="24">
          <cell r="A24" t="str">
            <v>ESTATE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ima"/>
      <sheetName val="Pannello"/>
      <sheetName val="Energia"/>
      <sheetName val="Grafico Load - Energy available"/>
      <sheetName val="Grafico Energy gap"/>
      <sheetName val="Grafico Energy balance"/>
      <sheetName val="Valutazione economica"/>
      <sheetName val="Grafico VAN"/>
      <sheetName val="Tabell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italy.enea.it/CalcRggmmIncl/Calcola1.php?Calcolo3=Nuovo+calcolo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zoomScale="80" zoomScaleNormal="80" zoomScalePageLayoutView="0" workbookViewId="0" topLeftCell="A1">
      <selection activeCell="Y7" sqref="Y7"/>
    </sheetView>
  </sheetViews>
  <sheetFormatPr defaultColWidth="9.140625" defaultRowHeight="15"/>
  <cols>
    <col min="1" max="1" width="20.57421875" style="0" bestFit="1" customWidth="1"/>
    <col min="2" max="2" width="21.57421875" style="57" customWidth="1"/>
    <col min="3" max="26" width="6.8515625" style="0" customWidth="1"/>
    <col min="27" max="27" width="19.57421875" style="0" hidden="1" customWidth="1"/>
  </cols>
  <sheetData>
    <row r="1" spans="1:26" ht="14.25">
      <c r="A1" s="36" t="s">
        <v>22</v>
      </c>
      <c r="B1" s="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4.25">
      <c r="A2" s="37" t="s">
        <v>23</v>
      </c>
      <c r="B2" s="37" t="s">
        <v>113</v>
      </c>
      <c r="C2" s="37">
        <v>0</v>
      </c>
      <c r="D2" s="37">
        <v>1</v>
      </c>
      <c r="E2" s="37">
        <v>2</v>
      </c>
      <c r="F2" s="37">
        <v>3</v>
      </c>
      <c r="G2" s="37">
        <v>4</v>
      </c>
      <c r="H2" s="37">
        <v>5</v>
      </c>
      <c r="I2" s="37">
        <v>6</v>
      </c>
      <c r="J2" s="37">
        <v>7</v>
      </c>
      <c r="K2" s="37">
        <v>8</v>
      </c>
      <c r="L2" s="37">
        <v>9</v>
      </c>
      <c r="M2" s="37">
        <v>10</v>
      </c>
      <c r="N2" s="37">
        <v>11</v>
      </c>
      <c r="O2" s="37">
        <v>12</v>
      </c>
      <c r="P2" s="37">
        <v>13</v>
      </c>
      <c r="Q2" s="37">
        <v>14</v>
      </c>
      <c r="R2" s="37">
        <v>15</v>
      </c>
      <c r="S2" s="37">
        <v>16</v>
      </c>
      <c r="T2" s="37">
        <v>17</v>
      </c>
      <c r="U2" s="37">
        <v>18</v>
      </c>
      <c r="V2" s="37">
        <v>19</v>
      </c>
      <c r="W2" s="37">
        <v>20</v>
      </c>
      <c r="X2" s="37">
        <v>21</v>
      </c>
      <c r="Y2" s="37">
        <v>22</v>
      </c>
      <c r="Z2" s="37">
        <v>23</v>
      </c>
      <c r="AA2" s="118" t="s">
        <v>121</v>
      </c>
    </row>
    <row r="3" spans="1:27" ht="14.25">
      <c r="A3" s="38" t="s">
        <v>24</v>
      </c>
      <c r="B3" s="116">
        <v>200</v>
      </c>
      <c r="C3" s="25">
        <v>1</v>
      </c>
      <c r="D3" s="25">
        <v>1</v>
      </c>
      <c r="E3" s="25">
        <v>1</v>
      </c>
      <c r="F3" s="25">
        <v>1</v>
      </c>
      <c r="G3" s="25">
        <v>1</v>
      </c>
      <c r="H3" s="25">
        <v>1</v>
      </c>
      <c r="I3" s="25">
        <v>1</v>
      </c>
      <c r="J3" s="25">
        <v>1</v>
      </c>
      <c r="K3" s="25">
        <v>1</v>
      </c>
      <c r="L3" s="25">
        <v>1</v>
      </c>
      <c r="M3" s="25">
        <v>1</v>
      </c>
      <c r="N3" s="25">
        <v>1</v>
      </c>
      <c r="O3" s="25">
        <v>1</v>
      </c>
      <c r="P3" s="25">
        <v>1</v>
      </c>
      <c r="Q3" s="25">
        <v>1</v>
      </c>
      <c r="R3" s="25">
        <v>1</v>
      </c>
      <c r="S3" s="25">
        <v>1</v>
      </c>
      <c r="T3" s="25">
        <v>1</v>
      </c>
      <c r="U3" s="25">
        <v>1</v>
      </c>
      <c r="V3" s="25">
        <v>1</v>
      </c>
      <c r="W3" s="25">
        <v>1</v>
      </c>
      <c r="X3" s="25">
        <v>1</v>
      </c>
      <c r="Y3" s="25">
        <v>1</v>
      </c>
      <c r="Z3" s="25">
        <v>1</v>
      </c>
      <c r="AA3" s="114">
        <v>300</v>
      </c>
    </row>
    <row r="4" spans="1:27" ht="14.25">
      <c r="A4" s="39" t="s">
        <v>25</v>
      </c>
      <c r="B4" s="117">
        <v>200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>
        <v>0.5</v>
      </c>
      <c r="Q4" s="24">
        <v>1</v>
      </c>
      <c r="R4" s="24">
        <v>0.5</v>
      </c>
      <c r="S4" s="24"/>
      <c r="T4" s="24"/>
      <c r="U4" s="24"/>
      <c r="V4" s="24"/>
      <c r="W4" s="24">
        <v>1</v>
      </c>
      <c r="X4" s="24"/>
      <c r="Y4" s="24"/>
      <c r="Z4" s="24"/>
      <c r="AA4" s="115">
        <v>200</v>
      </c>
    </row>
    <row r="5" spans="1:27" ht="14.25">
      <c r="A5" s="39" t="s">
        <v>26</v>
      </c>
      <c r="B5" s="117">
        <v>300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>
        <v>1</v>
      </c>
      <c r="Y5" s="24">
        <v>1</v>
      </c>
      <c r="Z5" s="24">
        <v>1</v>
      </c>
      <c r="AA5" s="115">
        <v>180</v>
      </c>
    </row>
    <row r="6" spans="1:27" s="57" customFormat="1" ht="14.25">
      <c r="A6" s="39" t="s">
        <v>136</v>
      </c>
      <c r="B6" s="117">
        <v>400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>
        <v>1</v>
      </c>
      <c r="Y6" s="128">
        <v>1</v>
      </c>
      <c r="Z6" s="128"/>
      <c r="AA6" s="128"/>
    </row>
    <row r="7" spans="1:27" ht="14.25">
      <c r="A7" s="39" t="s">
        <v>114</v>
      </c>
      <c r="B7" s="117">
        <v>200</v>
      </c>
      <c r="C7" s="24"/>
      <c r="D7" s="24"/>
      <c r="E7" s="24"/>
      <c r="F7" s="24"/>
      <c r="G7" s="24"/>
      <c r="H7" s="24"/>
      <c r="I7" s="24"/>
      <c r="J7" s="24"/>
      <c r="K7" s="24">
        <v>0.5</v>
      </c>
      <c r="L7" s="24"/>
      <c r="M7" s="24"/>
      <c r="N7" s="24"/>
      <c r="O7" s="24"/>
      <c r="P7" s="24"/>
      <c r="Q7" s="24">
        <v>1</v>
      </c>
      <c r="R7" s="24">
        <v>1</v>
      </c>
      <c r="S7" s="24"/>
      <c r="T7" s="24"/>
      <c r="U7" s="24"/>
      <c r="V7" s="24"/>
      <c r="W7" s="24">
        <v>1</v>
      </c>
      <c r="X7" s="24">
        <v>1</v>
      </c>
      <c r="Y7" s="24">
        <v>0.5</v>
      </c>
      <c r="Z7" s="24"/>
      <c r="AA7" s="115"/>
    </row>
    <row r="8" spans="1:27" ht="14.25">
      <c r="A8" s="39" t="s">
        <v>115</v>
      </c>
      <c r="B8" s="117">
        <v>100</v>
      </c>
      <c r="C8" s="24"/>
      <c r="D8" s="24"/>
      <c r="E8" s="24"/>
      <c r="F8" s="24"/>
      <c r="G8" s="24"/>
      <c r="H8" s="24"/>
      <c r="I8" s="24"/>
      <c r="J8" s="24">
        <v>0.3</v>
      </c>
      <c r="K8" s="24"/>
      <c r="L8" s="24"/>
      <c r="M8" s="24"/>
      <c r="N8" s="24"/>
      <c r="O8" s="24"/>
      <c r="P8" s="24"/>
      <c r="Q8" s="24">
        <v>0.3</v>
      </c>
      <c r="R8" s="24"/>
      <c r="S8" s="24"/>
      <c r="T8" s="24"/>
      <c r="U8" s="24"/>
      <c r="V8" s="24"/>
      <c r="W8" s="24">
        <v>1</v>
      </c>
      <c r="X8" s="24">
        <v>1</v>
      </c>
      <c r="Y8" s="24"/>
      <c r="Z8" s="24"/>
      <c r="AA8" s="115"/>
    </row>
    <row r="9" spans="1:27" ht="14.25">
      <c r="A9" s="39" t="s">
        <v>116</v>
      </c>
      <c r="B9" s="47">
        <v>150</v>
      </c>
      <c r="C9" s="24"/>
      <c r="D9" s="24"/>
      <c r="E9" s="24"/>
      <c r="F9" s="24"/>
      <c r="G9" s="24"/>
      <c r="H9" s="24"/>
      <c r="I9" s="24"/>
      <c r="J9" s="24"/>
      <c r="K9" s="24">
        <v>0.5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>
        <v>0.5</v>
      </c>
      <c r="Z9" s="24"/>
      <c r="AA9" s="115"/>
    </row>
    <row r="10" spans="1:27" ht="14.25">
      <c r="A10" s="39" t="s">
        <v>117</v>
      </c>
      <c r="B10" s="47">
        <v>150</v>
      </c>
      <c r="C10" s="24"/>
      <c r="D10" s="24"/>
      <c r="E10" s="24"/>
      <c r="F10" s="24"/>
      <c r="G10" s="24"/>
      <c r="H10" s="24"/>
      <c r="I10" s="24"/>
      <c r="J10" s="24"/>
      <c r="K10" s="24">
        <v>0.5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</v>
      </c>
      <c r="Y10" s="24">
        <v>0.5</v>
      </c>
      <c r="Z10" s="24">
        <v>1</v>
      </c>
      <c r="AA10" s="115"/>
    </row>
    <row r="11" spans="1:27" ht="14.25">
      <c r="A11" s="39" t="s">
        <v>118</v>
      </c>
      <c r="B11" s="47">
        <f>5*100</f>
        <v>500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</v>
      </c>
      <c r="Y11" s="24">
        <v>1</v>
      </c>
      <c r="Z11" s="24">
        <v>1</v>
      </c>
      <c r="AA11" s="115"/>
    </row>
    <row r="12" spans="1:27" ht="14.25">
      <c r="A12" s="39" t="s">
        <v>119</v>
      </c>
      <c r="B12" s="47">
        <v>100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0.5</v>
      </c>
      <c r="R12" s="24"/>
      <c r="S12" s="24"/>
      <c r="T12" s="24"/>
      <c r="U12" s="24"/>
      <c r="V12" s="24"/>
      <c r="W12" s="24"/>
      <c r="X12" s="24"/>
      <c r="Y12" s="24"/>
      <c r="Z12" s="24"/>
      <c r="AA12" s="115"/>
    </row>
    <row r="13" spans="1:27" ht="14.25">
      <c r="A13" s="39" t="s">
        <v>120</v>
      </c>
      <c r="B13" s="47">
        <v>150</v>
      </c>
      <c r="C13" s="24"/>
      <c r="D13" s="24"/>
      <c r="E13" s="24"/>
      <c r="F13" s="24"/>
      <c r="G13" s="24"/>
      <c r="H13" s="24"/>
      <c r="I13" s="24"/>
      <c r="J13" s="24"/>
      <c r="K13" s="24">
        <v>0.2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0.5</v>
      </c>
      <c r="X13" s="24"/>
      <c r="Y13" s="24"/>
      <c r="Z13" s="24"/>
      <c r="AA13" s="115"/>
    </row>
    <row r="14" spans="1:27" ht="14.25">
      <c r="A14" s="39" t="s">
        <v>132</v>
      </c>
      <c r="B14" s="117">
        <v>1000</v>
      </c>
      <c r="C14" s="24"/>
      <c r="D14" s="24"/>
      <c r="E14" s="24"/>
      <c r="F14" s="24"/>
      <c r="G14" s="24"/>
      <c r="H14" s="24"/>
      <c r="I14" s="24"/>
      <c r="J14" s="24"/>
      <c r="K14" s="24"/>
      <c r="L14" s="24">
        <v>1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131">
        <v>250</v>
      </c>
    </row>
    <row r="15" spans="1:27" ht="14.25">
      <c r="A15" s="39" t="s">
        <v>27</v>
      </c>
      <c r="B15" s="117">
        <v>2000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>
        <v>0.5</v>
      </c>
      <c r="S15" s="24"/>
      <c r="T15" s="24"/>
      <c r="U15" s="24"/>
      <c r="V15" s="24"/>
      <c r="W15" s="24"/>
      <c r="X15" s="24"/>
      <c r="Y15" s="24"/>
      <c r="Z15" s="24"/>
      <c r="AA15" s="115">
        <v>500</v>
      </c>
    </row>
    <row r="16" spans="1:27" ht="14.25">
      <c r="A16" s="39" t="s">
        <v>28</v>
      </c>
      <c r="B16" s="117">
        <v>1900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0.2</v>
      </c>
      <c r="Y16" s="24"/>
      <c r="Z16" s="24"/>
      <c r="AA16" s="115"/>
    </row>
    <row r="17" spans="1:27" ht="14.25">
      <c r="A17" s="39" t="s">
        <v>29</v>
      </c>
      <c r="B17" s="117">
        <v>1800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0.2</v>
      </c>
      <c r="Y17" s="24"/>
      <c r="Z17" s="24"/>
      <c r="AA17" s="115"/>
    </row>
    <row r="18" spans="1:27" ht="14.25">
      <c r="A18" s="39" t="s">
        <v>122</v>
      </c>
      <c r="B18" s="117">
        <v>780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115"/>
    </row>
    <row r="19" spans="1:27" ht="14.25">
      <c r="A19" s="39" t="s">
        <v>123</v>
      </c>
      <c r="B19" s="117">
        <v>780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15"/>
    </row>
    <row r="20" spans="1:27" ht="14.25">
      <c r="A20" s="39" t="s">
        <v>124</v>
      </c>
      <c r="B20" s="117">
        <v>1000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15"/>
    </row>
    <row r="21" spans="1:27" s="57" customFormat="1" ht="14.25">
      <c r="A21" s="39" t="s">
        <v>125</v>
      </c>
      <c r="B21" s="117">
        <v>1500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</row>
    <row r="22" spans="1:26" ht="14.25">
      <c r="A22" s="1"/>
      <c r="B22" s="5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57" customFormat="1" ht="14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4.25">
      <c r="A24" s="1"/>
      <c r="B24" s="5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>
      <c r="A25" s="40" t="s">
        <v>30</v>
      </c>
      <c r="B25" s="4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>
      <c r="A26" s="37" t="str">
        <f>A2</f>
        <v>Utenza</v>
      </c>
      <c r="B26" s="37" t="str">
        <f>B2</f>
        <v>Potenza istantanea (W)</v>
      </c>
      <c r="C26" s="37">
        <v>0</v>
      </c>
      <c r="D26" s="37">
        <v>1</v>
      </c>
      <c r="E26" s="37">
        <v>2</v>
      </c>
      <c r="F26" s="37">
        <v>3</v>
      </c>
      <c r="G26" s="37">
        <v>4</v>
      </c>
      <c r="H26" s="37">
        <v>5</v>
      </c>
      <c r="I26" s="37">
        <v>6</v>
      </c>
      <c r="J26" s="37">
        <v>7</v>
      </c>
      <c r="K26" s="37">
        <v>8</v>
      </c>
      <c r="L26" s="37">
        <v>9</v>
      </c>
      <c r="M26" s="37">
        <v>10</v>
      </c>
      <c r="N26" s="37">
        <v>11</v>
      </c>
      <c r="O26" s="37">
        <v>12</v>
      </c>
      <c r="P26" s="37">
        <v>13</v>
      </c>
      <c r="Q26" s="37">
        <v>14</v>
      </c>
      <c r="R26" s="37">
        <v>15</v>
      </c>
      <c r="S26" s="37">
        <v>16</v>
      </c>
      <c r="T26" s="37">
        <v>17</v>
      </c>
      <c r="U26" s="37">
        <v>18</v>
      </c>
      <c r="V26" s="37">
        <v>19</v>
      </c>
      <c r="W26" s="37">
        <v>20</v>
      </c>
      <c r="X26" s="37">
        <v>21</v>
      </c>
      <c r="Y26" s="37">
        <v>22</v>
      </c>
      <c r="Z26" s="37">
        <v>23</v>
      </c>
      <c r="AA26" s="126"/>
    </row>
    <row r="27" spans="1:27" ht="14.25">
      <c r="A27" s="38" t="str">
        <f>A3</f>
        <v>Frigorifero</v>
      </c>
      <c r="B27" s="117">
        <f>B3</f>
        <v>200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25">
        <v>1</v>
      </c>
      <c r="P27" s="25">
        <v>1</v>
      </c>
      <c r="Q27" s="25">
        <v>1</v>
      </c>
      <c r="R27" s="25">
        <v>1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  <c r="Z27" s="114">
        <v>1</v>
      </c>
      <c r="AA27" s="30"/>
    </row>
    <row r="28" spans="1:27" ht="14.25">
      <c r="A28" s="38" t="str">
        <f>A4</f>
        <v>TV1</v>
      </c>
      <c r="B28" s="117">
        <f>B4</f>
        <v>200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>
        <v>0.5</v>
      </c>
      <c r="Q28" s="24">
        <v>1</v>
      </c>
      <c r="R28" s="24">
        <v>0.5</v>
      </c>
      <c r="S28" s="24"/>
      <c r="T28" s="24"/>
      <c r="U28" s="24"/>
      <c r="V28" s="24"/>
      <c r="W28" s="24">
        <v>1</v>
      </c>
      <c r="X28" s="24"/>
      <c r="Y28" s="24"/>
      <c r="Z28" s="115"/>
      <c r="AA28" s="18"/>
    </row>
    <row r="29" spans="1:27" ht="14.25">
      <c r="A29" s="38" t="str">
        <f>A5</f>
        <v>TV2</v>
      </c>
      <c r="B29" s="117">
        <f>B5</f>
        <v>300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1</v>
      </c>
      <c r="Y29" s="24">
        <v>1</v>
      </c>
      <c r="Z29" s="115">
        <v>1</v>
      </c>
      <c r="AA29" s="18"/>
    </row>
    <row r="30" spans="1:27" ht="14.25">
      <c r="A30" s="38" t="str">
        <f>A7</f>
        <v>LUCE1 (cucina)</v>
      </c>
      <c r="B30" s="117">
        <f>B7</f>
        <v>200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0.5</v>
      </c>
      <c r="X30" s="24">
        <v>1</v>
      </c>
      <c r="Y30" s="24">
        <v>1</v>
      </c>
      <c r="Z30" s="115">
        <v>1</v>
      </c>
      <c r="AA30" s="18"/>
    </row>
    <row r="31" spans="1:27" ht="14.25">
      <c r="A31" s="38" t="str">
        <f>A8</f>
        <v>LUCE2 (bagno)</v>
      </c>
      <c r="B31" s="117">
        <f>B8</f>
        <v>100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</v>
      </c>
      <c r="X31" s="24">
        <v>1</v>
      </c>
      <c r="Y31" s="24"/>
      <c r="Z31" s="115"/>
      <c r="AA31" s="18"/>
    </row>
    <row r="32" spans="1:27" ht="14.25">
      <c r="A32" s="38" t="str">
        <f>A9</f>
        <v>LUCE3 (camera 1)</v>
      </c>
      <c r="B32" s="117">
        <f>B9</f>
        <v>150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>
        <v>1</v>
      </c>
      <c r="Z32" s="115"/>
      <c r="AA32" s="18"/>
    </row>
    <row r="33" spans="1:27" ht="14.25">
      <c r="A33" s="38" t="str">
        <f>A10</f>
        <v>LUCE4 (camera 2)</v>
      </c>
      <c r="B33" s="117">
        <f>B10</f>
        <v>150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1</v>
      </c>
      <c r="Y33" s="24">
        <v>1</v>
      </c>
      <c r="Z33" s="115"/>
      <c r="AA33" s="18"/>
    </row>
    <row r="34" spans="1:27" ht="14.25">
      <c r="A34" s="38" t="str">
        <f>A11</f>
        <v>LUCE5 (soggiorno)</v>
      </c>
      <c r="B34" s="117">
        <f>B11</f>
        <v>500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</v>
      </c>
      <c r="Y34" s="24">
        <v>1</v>
      </c>
      <c r="Z34" s="115">
        <v>1</v>
      </c>
      <c r="AA34" s="18"/>
    </row>
    <row r="35" spans="1:27" ht="14.25">
      <c r="A35" s="38" t="str">
        <f>A12</f>
        <v>LUCE6 (studio/altro)</v>
      </c>
      <c r="B35" s="117">
        <f>B12</f>
        <v>100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115"/>
      <c r="AA35" s="18"/>
    </row>
    <row r="36" spans="1:27" ht="14.25">
      <c r="A36" s="38" t="str">
        <f>A13</f>
        <v>LUCE7 (corridoio)</v>
      </c>
      <c r="B36" s="117">
        <f>B13</f>
        <v>150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0.5</v>
      </c>
      <c r="X36" s="24"/>
      <c r="Y36" s="24"/>
      <c r="Z36" s="115"/>
      <c r="AA36" s="18"/>
    </row>
    <row r="37" spans="1:27" ht="14.25">
      <c r="A37" s="38" t="str">
        <f>A14</f>
        <v>LAVATRICE</v>
      </c>
      <c r="B37" s="117">
        <f>B14</f>
        <v>1000</v>
      </c>
      <c r="C37" s="24"/>
      <c r="D37" s="24"/>
      <c r="E37" s="24"/>
      <c r="F37" s="24"/>
      <c r="G37" s="24"/>
      <c r="H37" s="24"/>
      <c r="I37" s="24"/>
      <c r="J37" s="24"/>
      <c r="K37" s="24"/>
      <c r="L37" s="24">
        <v>1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115"/>
      <c r="AA37" s="18"/>
    </row>
    <row r="38" spans="1:27" ht="14.25">
      <c r="A38" s="38" t="str">
        <f aca="true" t="shared" si="0" ref="A38:A44">A15</f>
        <v>LAVASTOVIGLIE</v>
      </c>
      <c r="B38" s="117">
        <f aca="true" t="shared" si="1" ref="B38:B44">B15</f>
        <v>2000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>
        <v>0.5</v>
      </c>
      <c r="S38" s="24"/>
      <c r="T38" s="24"/>
      <c r="U38" s="24"/>
      <c r="V38" s="24"/>
      <c r="W38" s="24"/>
      <c r="X38" s="24"/>
      <c r="Y38" s="24"/>
      <c r="Z38" s="115"/>
      <c r="AA38" s="18"/>
    </row>
    <row r="39" spans="1:27" ht="14.25">
      <c r="A39" s="38" t="str">
        <f t="shared" si="0"/>
        <v>FORNO</v>
      </c>
      <c r="B39" s="117">
        <f t="shared" si="1"/>
        <v>1900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115"/>
      <c r="AA39" s="18"/>
    </row>
    <row r="40" spans="1:27" ht="14.25">
      <c r="A40" s="38" t="str">
        <f t="shared" si="0"/>
        <v>FONO</v>
      </c>
      <c r="B40" s="117">
        <f t="shared" si="1"/>
        <v>1800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0.2</v>
      </c>
      <c r="Y40" s="24"/>
      <c r="Z40" s="115"/>
      <c r="AA40" s="18"/>
    </row>
    <row r="41" spans="1:27" ht="14.25">
      <c r="A41" s="38" t="str">
        <f t="shared" si="0"/>
        <v>SPLIT1 (camera 1)</v>
      </c>
      <c r="B41" s="117">
        <f t="shared" si="1"/>
        <v>780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1</v>
      </c>
      <c r="Y41" s="24">
        <v>1</v>
      </c>
      <c r="Z41" s="115"/>
      <c r="AA41" s="18"/>
    </row>
    <row r="42" spans="1:27" ht="14.25">
      <c r="A42" s="38" t="str">
        <f t="shared" si="0"/>
        <v>SPLIT2 (camera 2)</v>
      </c>
      <c r="B42" s="117">
        <f t="shared" si="1"/>
        <v>780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>
        <v>1</v>
      </c>
      <c r="Y42" s="24">
        <v>1</v>
      </c>
      <c r="Z42" s="115"/>
      <c r="AA42" s="18"/>
    </row>
    <row r="43" spans="1:27" ht="14.25">
      <c r="A43" s="38" t="str">
        <f t="shared" si="0"/>
        <v>SPLIT3 (cucina)</v>
      </c>
      <c r="B43" s="117">
        <f t="shared" si="1"/>
        <v>1000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>
        <v>0.5</v>
      </c>
      <c r="Q43" s="24">
        <v>1</v>
      </c>
      <c r="R43" s="24">
        <v>1</v>
      </c>
      <c r="S43" s="24"/>
      <c r="T43" s="24"/>
      <c r="U43" s="24"/>
      <c r="V43" s="24"/>
      <c r="W43" s="24"/>
      <c r="X43" s="24"/>
      <c r="Y43" s="24"/>
      <c r="Z43" s="115"/>
      <c r="AA43" s="18"/>
    </row>
    <row r="44" spans="1:27" s="57" customFormat="1" ht="14.25">
      <c r="A44" s="38" t="str">
        <f t="shared" si="0"/>
        <v>SPLIT4 (soggiorno)</v>
      </c>
      <c r="B44" s="117">
        <f t="shared" si="1"/>
        <v>1500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8"/>
    </row>
    <row r="45" spans="1:26" ht="14.25">
      <c r="A45" s="1"/>
      <c r="B45" s="5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57" customFormat="1" ht="14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4.25">
      <c r="A47" s="1"/>
      <c r="B47" s="5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>
      <c r="A48" s="41" t="s">
        <v>31</v>
      </c>
      <c r="B48" s="4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>
      <c r="A49" s="37" t="str">
        <f>A2</f>
        <v>Utenza</v>
      </c>
      <c r="B49" s="37" t="str">
        <f>B2</f>
        <v>Potenza istantanea (W)</v>
      </c>
      <c r="C49" s="37">
        <v>0</v>
      </c>
      <c r="D49" s="37">
        <v>1</v>
      </c>
      <c r="E49" s="37">
        <v>2</v>
      </c>
      <c r="F49" s="37">
        <v>3</v>
      </c>
      <c r="G49" s="37">
        <v>4</v>
      </c>
      <c r="H49" s="37">
        <v>5</v>
      </c>
      <c r="I49" s="37">
        <v>6</v>
      </c>
      <c r="J49" s="37">
        <v>7</v>
      </c>
      <c r="K49" s="37">
        <v>8</v>
      </c>
      <c r="L49" s="37">
        <v>9</v>
      </c>
      <c r="M49" s="37">
        <v>10</v>
      </c>
      <c r="N49" s="37">
        <v>11</v>
      </c>
      <c r="O49" s="37">
        <v>12</v>
      </c>
      <c r="P49" s="37">
        <v>13</v>
      </c>
      <c r="Q49" s="37">
        <v>14</v>
      </c>
      <c r="R49" s="37">
        <v>15</v>
      </c>
      <c r="S49" s="37">
        <v>16</v>
      </c>
      <c r="T49" s="37">
        <v>17</v>
      </c>
      <c r="U49" s="37">
        <v>18</v>
      </c>
      <c r="V49" s="37">
        <v>19</v>
      </c>
      <c r="W49" s="37">
        <v>20</v>
      </c>
      <c r="X49" s="37">
        <v>21</v>
      </c>
      <c r="Y49" s="37">
        <v>22</v>
      </c>
      <c r="Z49" s="37">
        <v>23</v>
      </c>
    </row>
    <row r="50" spans="1:26" ht="14.25">
      <c r="A50" s="39" t="str">
        <f>A3</f>
        <v>Frigorifero</v>
      </c>
      <c r="B50" s="117">
        <f>B3</f>
        <v>200</v>
      </c>
      <c r="C50" s="25">
        <v>1</v>
      </c>
      <c r="D50" s="25">
        <v>1</v>
      </c>
      <c r="E50" s="25">
        <v>1</v>
      </c>
      <c r="F50" s="25">
        <v>1</v>
      </c>
      <c r="G50" s="25">
        <v>1</v>
      </c>
      <c r="H50" s="25">
        <v>1</v>
      </c>
      <c r="I50" s="25">
        <v>1</v>
      </c>
      <c r="J50" s="25">
        <v>1</v>
      </c>
      <c r="K50" s="25">
        <v>1</v>
      </c>
      <c r="L50" s="25">
        <v>1</v>
      </c>
      <c r="M50" s="25">
        <v>1</v>
      </c>
      <c r="N50" s="25">
        <v>1</v>
      </c>
      <c r="O50" s="25">
        <v>1</v>
      </c>
      <c r="P50" s="25">
        <v>1</v>
      </c>
      <c r="Q50" s="25">
        <v>1</v>
      </c>
      <c r="R50" s="25">
        <v>1</v>
      </c>
      <c r="S50" s="25">
        <v>1</v>
      </c>
      <c r="T50" s="25">
        <v>1</v>
      </c>
      <c r="U50" s="25">
        <v>1</v>
      </c>
      <c r="V50" s="25">
        <v>1</v>
      </c>
      <c r="W50" s="25">
        <v>1</v>
      </c>
      <c r="X50" s="25">
        <v>1</v>
      </c>
      <c r="Y50" s="25">
        <v>1</v>
      </c>
      <c r="Z50" s="25">
        <v>1</v>
      </c>
    </row>
    <row r="51" spans="1:26" ht="14.25">
      <c r="A51" s="39" t="str">
        <f>A4</f>
        <v>TV1</v>
      </c>
      <c r="B51" s="117">
        <f>B4</f>
        <v>200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>
        <v>0.5</v>
      </c>
      <c r="Q51" s="24">
        <v>1</v>
      </c>
      <c r="R51" s="24">
        <v>0.5</v>
      </c>
      <c r="S51" s="24"/>
      <c r="T51" s="24"/>
      <c r="U51" s="24"/>
      <c r="V51" s="24"/>
      <c r="W51" s="24">
        <v>1</v>
      </c>
      <c r="X51" s="24"/>
      <c r="Y51" s="24"/>
      <c r="Z51" s="24"/>
    </row>
    <row r="52" spans="1:26" ht="14.25">
      <c r="A52" s="39" t="str">
        <f>A5</f>
        <v>TV2</v>
      </c>
      <c r="B52" s="117">
        <f>B5</f>
        <v>300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>
        <v>1</v>
      </c>
      <c r="Y52" s="24">
        <v>1</v>
      </c>
      <c r="Z52" s="24">
        <v>1</v>
      </c>
    </row>
    <row r="53" spans="1:26" ht="14.25">
      <c r="A53" s="39" t="str">
        <f>A7</f>
        <v>LUCE1 (cucina)</v>
      </c>
      <c r="B53" s="117">
        <f>B7</f>
        <v>200</v>
      </c>
      <c r="C53" s="24"/>
      <c r="D53" s="24"/>
      <c r="E53" s="24"/>
      <c r="F53" s="24"/>
      <c r="G53" s="24"/>
      <c r="H53" s="24"/>
      <c r="I53" s="24"/>
      <c r="J53" s="24"/>
      <c r="K53" s="24">
        <v>0.5</v>
      </c>
      <c r="L53" s="24"/>
      <c r="M53" s="24"/>
      <c r="N53" s="24"/>
      <c r="O53" s="24"/>
      <c r="P53" s="24">
        <v>1</v>
      </c>
      <c r="Q53" s="24">
        <v>1</v>
      </c>
      <c r="R53" s="24"/>
      <c r="S53" s="24"/>
      <c r="T53" s="24"/>
      <c r="U53" s="24"/>
      <c r="V53" s="24"/>
      <c r="W53" s="24"/>
      <c r="X53" s="24">
        <v>0.5</v>
      </c>
      <c r="Y53" s="24">
        <v>1</v>
      </c>
      <c r="Z53" s="24">
        <v>1</v>
      </c>
    </row>
    <row r="54" spans="1:26" ht="14.25">
      <c r="A54" s="39" t="str">
        <f>A8</f>
        <v>LUCE2 (bagno)</v>
      </c>
      <c r="B54" s="117">
        <f>B8</f>
        <v>100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>
        <v>1</v>
      </c>
      <c r="X54" s="24">
        <v>1</v>
      </c>
      <c r="Y54" s="24"/>
      <c r="Z54" s="24"/>
    </row>
    <row r="55" spans="1:26" ht="14.25">
      <c r="A55" s="39" t="str">
        <f>A9</f>
        <v>LUCE3 (camera 1)</v>
      </c>
      <c r="B55" s="117">
        <f>B9</f>
        <v>150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>
        <v>1</v>
      </c>
      <c r="Z55" s="24"/>
    </row>
    <row r="56" spans="1:26" ht="14.25">
      <c r="A56" s="39" t="str">
        <f>A10</f>
        <v>LUCE4 (camera 2)</v>
      </c>
      <c r="B56" s="117">
        <f>B10</f>
        <v>150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>
        <v>1</v>
      </c>
      <c r="Y56" s="24">
        <v>1</v>
      </c>
      <c r="Z56" s="24"/>
    </row>
    <row r="57" spans="1:26" ht="14.25">
      <c r="A57" s="39" t="str">
        <f>A11</f>
        <v>LUCE5 (soggiorno)</v>
      </c>
      <c r="B57" s="117">
        <f>B11</f>
        <v>500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>
        <v>1</v>
      </c>
      <c r="Y57" s="24">
        <v>1</v>
      </c>
      <c r="Z57" s="24">
        <v>1</v>
      </c>
    </row>
    <row r="58" spans="1:26" ht="14.25">
      <c r="A58" s="39" t="str">
        <f>A12</f>
        <v>LUCE6 (studio/altro)</v>
      </c>
      <c r="B58" s="117">
        <f>B12</f>
        <v>100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4.25">
      <c r="A59" s="39" t="str">
        <f>A13</f>
        <v>LUCE7 (corridoio)</v>
      </c>
      <c r="B59" s="117">
        <f>B13</f>
        <v>150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>
        <v>0.5</v>
      </c>
      <c r="X59" s="24"/>
      <c r="Y59" s="24"/>
      <c r="Z59" s="24"/>
    </row>
    <row r="60" spans="1:26" ht="14.25">
      <c r="A60" s="39" t="str">
        <f>A14</f>
        <v>LAVATRICE</v>
      </c>
      <c r="B60" s="117">
        <f>B14</f>
        <v>1000</v>
      </c>
      <c r="C60" s="24"/>
      <c r="D60" s="24"/>
      <c r="E60" s="24"/>
      <c r="F60" s="24"/>
      <c r="G60" s="24"/>
      <c r="H60" s="24"/>
      <c r="I60" s="24"/>
      <c r="J60" s="24"/>
      <c r="K60" s="24"/>
      <c r="L60" s="24">
        <v>1</v>
      </c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4.25">
      <c r="A61" s="39" t="str">
        <f>A15</f>
        <v>LAVASTOVIGLIE</v>
      </c>
      <c r="B61" s="117">
        <f>B15</f>
        <v>2000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>
        <v>0.5</v>
      </c>
      <c r="S61" s="24"/>
      <c r="T61" s="24"/>
      <c r="U61" s="24"/>
      <c r="V61" s="24"/>
      <c r="W61" s="24"/>
      <c r="X61" s="24"/>
      <c r="Y61" s="24"/>
      <c r="Z61" s="24"/>
    </row>
    <row r="62" spans="1:26" ht="14.25">
      <c r="A62" s="39" t="str">
        <f>A16</f>
        <v>FORNO</v>
      </c>
      <c r="B62" s="117">
        <f>B16</f>
        <v>1900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>
        <v>0.1</v>
      </c>
      <c r="Y62" s="24"/>
      <c r="Z62" s="24"/>
    </row>
    <row r="63" spans="1:26" ht="14.25">
      <c r="A63" s="39" t="str">
        <f>A17</f>
        <v>FONO</v>
      </c>
      <c r="B63" s="117">
        <f>B17</f>
        <v>1800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>
        <v>0.2</v>
      </c>
      <c r="Y63" s="24"/>
      <c r="Z63" s="24"/>
    </row>
    <row r="64" spans="1:26" ht="14.25">
      <c r="A64" s="39" t="str">
        <f>A18</f>
        <v>SPLIT1 (camera 1)</v>
      </c>
      <c r="B64" s="117">
        <f>B18</f>
        <v>780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4.25">
      <c r="A65" s="39" t="str">
        <f>A19</f>
        <v>SPLIT2 (camera 2)</v>
      </c>
      <c r="B65" s="117">
        <f>B19</f>
        <v>780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4.25">
      <c r="A66" s="39" t="str">
        <f>A20</f>
        <v>SPLIT3 (cucina)</v>
      </c>
      <c r="B66" s="117">
        <f>B20</f>
        <v>1000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4.25">
      <c r="A67" s="39" t="str">
        <f>A21</f>
        <v>SPLIT4 (soggiorno)</v>
      </c>
      <c r="B67" s="117">
        <f>B21</f>
        <v>1500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2"/>
  <sheetViews>
    <sheetView zoomScale="80" zoomScaleNormal="80" zoomScalePageLayoutView="0" workbookViewId="0" topLeftCell="A9">
      <pane xSplit="22580" topLeftCell="AA1" activePane="topLeft" state="split"/>
      <selection pane="topLeft" activeCell="AD2" sqref="AD2"/>
      <selection pane="topRight" activeCell="AA13" sqref="AA13"/>
    </sheetView>
  </sheetViews>
  <sheetFormatPr defaultColWidth="9.140625" defaultRowHeight="15"/>
  <cols>
    <col min="1" max="1" width="21.140625" style="0" customWidth="1"/>
    <col min="2" max="2" width="15.140625" style="57" customWidth="1"/>
    <col min="3" max="26" width="6.8515625" style="0" customWidth="1"/>
    <col min="29" max="29" width="11.8515625" style="0" customWidth="1"/>
    <col min="30" max="30" width="13.421875" style="0" customWidth="1"/>
  </cols>
  <sheetData>
    <row r="1" spans="1:28" ht="14.25">
      <c r="A1" s="36" t="s">
        <v>22</v>
      </c>
      <c r="B1" s="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0" ht="28.5">
      <c r="A2" s="118" t="str">
        <f>Potenze!A2</f>
        <v>Utenza</v>
      </c>
      <c r="B2" s="125" t="str">
        <f>Potenze!B2</f>
        <v>Potenza istantanea (W)</v>
      </c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>
        <v>10</v>
      </c>
      <c r="N2" s="87">
        <v>11</v>
      </c>
      <c r="O2" s="87">
        <v>12</v>
      </c>
      <c r="P2" s="87">
        <v>13</v>
      </c>
      <c r="Q2" s="87">
        <v>14</v>
      </c>
      <c r="R2" s="87">
        <v>15</v>
      </c>
      <c r="S2" s="87">
        <v>16</v>
      </c>
      <c r="T2" s="87">
        <v>17</v>
      </c>
      <c r="U2" s="87">
        <v>18</v>
      </c>
      <c r="V2" s="87">
        <v>19</v>
      </c>
      <c r="W2" s="87">
        <v>20</v>
      </c>
      <c r="X2" s="87">
        <v>21</v>
      </c>
      <c r="Y2" s="87">
        <v>22</v>
      </c>
      <c r="Z2" s="119">
        <v>23</v>
      </c>
      <c r="AA2" s="97" t="s">
        <v>32</v>
      </c>
      <c r="AB2" s="1"/>
      <c r="AC2" s="123" t="s">
        <v>63</v>
      </c>
      <c r="AD2" s="124" t="s">
        <v>64</v>
      </c>
    </row>
    <row r="3" spans="1:30" ht="14.25">
      <c r="A3" s="39" t="str">
        <f>Potenze!A3</f>
        <v>Frigorifero</v>
      </c>
      <c r="B3" s="117">
        <f>Potenze!B3</f>
        <v>200</v>
      </c>
      <c r="C3" s="63">
        <f>$B3*Potenze!C3/1000</f>
        <v>0.2</v>
      </c>
      <c r="D3" s="63">
        <f>$B3*Potenze!D3/1000</f>
        <v>0.2</v>
      </c>
      <c r="E3" s="63">
        <f>$B3*Potenze!E3/1000</f>
        <v>0.2</v>
      </c>
      <c r="F3" s="63">
        <f>$B3*Potenze!F3/1000</f>
        <v>0.2</v>
      </c>
      <c r="G3" s="63">
        <f>$B3*Potenze!G3/1000</f>
        <v>0.2</v>
      </c>
      <c r="H3" s="63">
        <f>$B3*Potenze!H3/1000</f>
        <v>0.2</v>
      </c>
      <c r="I3" s="63">
        <f>$B3*Potenze!I3/1000</f>
        <v>0.2</v>
      </c>
      <c r="J3" s="63">
        <f>$B3*Potenze!J3/1000</f>
        <v>0.2</v>
      </c>
      <c r="K3" s="63">
        <f>$B3*Potenze!K3/1000</f>
        <v>0.2</v>
      </c>
      <c r="L3" s="63">
        <f>$B3*Potenze!L3/1000</f>
        <v>0.2</v>
      </c>
      <c r="M3" s="63">
        <f>$B3*Potenze!M3/1000</f>
        <v>0.2</v>
      </c>
      <c r="N3" s="63">
        <f>$B3*Potenze!N3/1000</f>
        <v>0.2</v>
      </c>
      <c r="O3" s="63">
        <f>$B3*Potenze!O3/1000</f>
        <v>0.2</v>
      </c>
      <c r="P3" s="63">
        <f>$B3*Potenze!P3/1000</f>
        <v>0.2</v>
      </c>
      <c r="Q3" s="63">
        <f>$B3*Potenze!Q3/1000</f>
        <v>0.2</v>
      </c>
      <c r="R3" s="63">
        <f>$B3*Potenze!R3/1000</f>
        <v>0.2</v>
      </c>
      <c r="S3" s="63">
        <f>$B3*Potenze!S3/1000</f>
        <v>0.2</v>
      </c>
      <c r="T3" s="63">
        <f>$B3*Potenze!T3/1000</f>
        <v>0.2</v>
      </c>
      <c r="U3" s="63">
        <f>$B3*Potenze!U3/1000</f>
        <v>0.2</v>
      </c>
      <c r="V3" s="63">
        <f>$B3*Potenze!V3/1000</f>
        <v>0.2</v>
      </c>
      <c r="W3" s="63">
        <f>$B3*Potenze!W3/1000</f>
        <v>0.2</v>
      </c>
      <c r="X3" s="63">
        <f>$B3*Potenze!X3/1000</f>
        <v>0.2</v>
      </c>
      <c r="Y3" s="63">
        <f>$B3*Potenze!Y3/1000</f>
        <v>0.2</v>
      </c>
      <c r="Z3" s="63">
        <f>$B3*Potenze!Z3/1000</f>
        <v>0.2</v>
      </c>
      <c r="AA3" s="110">
        <f>SUM(C3:Z3)</f>
        <v>4.800000000000002</v>
      </c>
      <c r="AB3" s="1"/>
      <c r="AC3" s="78">
        <f>(0.5*J22+K22+L22+M22+N22+O22+P22+Q22+R22+S22+T22)/AA22</f>
        <v>0.384261654308214</v>
      </c>
      <c r="AD3" s="78">
        <f>(1-AC3)</f>
        <v>0.615738345691786</v>
      </c>
    </row>
    <row r="4" spans="1:28" ht="14.25">
      <c r="A4" s="39" t="str">
        <f>Potenze!A4</f>
        <v>TV1</v>
      </c>
      <c r="B4" s="117">
        <f>Potenze!B4</f>
        <v>200</v>
      </c>
      <c r="C4" s="63">
        <f>$B4*Potenze!C4/1000</f>
        <v>0</v>
      </c>
      <c r="D4" s="63">
        <f>$B4*Potenze!D4/1000</f>
        <v>0</v>
      </c>
      <c r="E4" s="63">
        <f>$B4*Potenze!E4/1000</f>
        <v>0</v>
      </c>
      <c r="F4" s="63">
        <f>$B4*Potenze!F4/1000</f>
        <v>0</v>
      </c>
      <c r="G4" s="63">
        <f>$B4*Potenze!G4/1000</f>
        <v>0</v>
      </c>
      <c r="H4" s="63">
        <f>$B4*Potenze!H4/1000</f>
        <v>0</v>
      </c>
      <c r="I4" s="63">
        <f>$B4*Potenze!I4/1000</f>
        <v>0</v>
      </c>
      <c r="J4" s="63">
        <f>$B4*Potenze!J4/1000</f>
        <v>0</v>
      </c>
      <c r="K4" s="63">
        <f>$B4*Potenze!K4/1000</f>
        <v>0</v>
      </c>
      <c r="L4" s="63">
        <f>$B4*Potenze!L4/1000</f>
        <v>0</v>
      </c>
      <c r="M4" s="63">
        <f>$B4*Potenze!M4/1000</f>
        <v>0</v>
      </c>
      <c r="N4" s="63">
        <f>$B4*Potenze!N4/1000</f>
        <v>0</v>
      </c>
      <c r="O4" s="63">
        <f>$B4*Potenze!O4/1000</f>
        <v>0</v>
      </c>
      <c r="P4" s="63">
        <f>$B4*Potenze!P4/1000</f>
        <v>0.1</v>
      </c>
      <c r="Q4" s="63">
        <f>$B4*Potenze!Q4/1000</f>
        <v>0.2</v>
      </c>
      <c r="R4" s="63">
        <f>$B4*Potenze!R4/1000</f>
        <v>0.1</v>
      </c>
      <c r="S4" s="63">
        <f>$B4*Potenze!S4/1000</f>
        <v>0</v>
      </c>
      <c r="T4" s="63">
        <f>$B4*Potenze!T4/1000</f>
        <v>0</v>
      </c>
      <c r="U4" s="63">
        <f>$B4*Potenze!U4/1000</f>
        <v>0</v>
      </c>
      <c r="V4" s="63">
        <f>$B4*Potenze!V4/1000</f>
        <v>0</v>
      </c>
      <c r="W4" s="63">
        <f>$B4*Potenze!W4/1000</f>
        <v>0.2</v>
      </c>
      <c r="X4" s="63">
        <f>$B4*Potenze!X4/1000</f>
        <v>0</v>
      </c>
      <c r="Y4" s="63">
        <f>$B4*Potenze!Y4/1000</f>
        <v>0</v>
      </c>
      <c r="Z4" s="63">
        <f>$B4*Potenze!Z4/1000</f>
        <v>0</v>
      </c>
      <c r="AA4" s="110">
        <f aca="true" t="shared" si="0" ref="AA4:AA20">SUM(C4:Z4)</f>
        <v>0.6000000000000001</v>
      </c>
      <c r="AB4" s="1"/>
    </row>
    <row r="5" spans="1:28" ht="14.25">
      <c r="A5" s="39" t="str">
        <f>Potenze!A5</f>
        <v>TV2</v>
      </c>
      <c r="B5" s="117">
        <f>Potenze!B5</f>
        <v>300</v>
      </c>
      <c r="C5" s="63">
        <f>$B5*Potenze!C5/1000</f>
        <v>0</v>
      </c>
      <c r="D5" s="63">
        <f>$B5*Potenze!D5/1000</f>
        <v>0</v>
      </c>
      <c r="E5" s="63">
        <f>$B5*Potenze!E5/1000</f>
        <v>0</v>
      </c>
      <c r="F5" s="63">
        <f>$B5*Potenze!F5/1000</f>
        <v>0</v>
      </c>
      <c r="G5" s="63">
        <f>$B5*Potenze!G5/1000</f>
        <v>0</v>
      </c>
      <c r="H5" s="63">
        <f>$B5*Potenze!H5/1000</f>
        <v>0</v>
      </c>
      <c r="I5" s="63">
        <f>$B5*Potenze!I5/1000</f>
        <v>0</v>
      </c>
      <c r="J5" s="63">
        <f>$B5*Potenze!J5/1000</f>
        <v>0</v>
      </c>
      <c r="K5" s="63">
        <f>$B5*Potenze!K5/1000</f>
        <v>0</v>
      </c>
      <c r="L5" s="63">
        <f>$B5*Potenze!L5/1000</f>
        <v>0</v>
      </c>
      <c r="M5" s="63">
        <f>$B5*Potenze!M5/1000</f>
        <v>0</v>
      </c>
      <c r="N5" s="63">
        <f>$B5*Potenze!N5/1000</f>
        <v>0</v>
      </c>
      <c r="O5" s="63">
        <f>$B5*Potenze!O5/1000</f>
        <v>0</v>
      </c>
      <c r="P5" s="63">
        <f>$B5*Potenze!P5/1000</f>
        <v>0</v>
      </c>
      <c r="Q5" s="63">
        <f>$B5*Potenze!Q5/1000</f>
        <v>0</v>
      </c>
      <c r="R5" s="63">
        <f>$B5*Potenze!R5/1000</f>
        <v>0</v>
      </c>
      <c r="S5" s="63">
        <f>$B5*Potenze!S5/1000</f>
        <v>0</v>
      </c>
      <c r="T5" s="63">
        <f>$B5*Potenze!T5/1000</f>
        <v>0</v>
      </c>
      <c r="U5" s="63">
        <f>$B5*Potenze!U5/1000</f>
        <v>0</v>
      </c>
      <c r="V5" s="63">
        <f>$B5*Potenze!V5/1000</f>
        <v>0</v>
      </c>
      <c r="W5" s="63">
        <f>$B5*Potenze!W5/1000</f>
        <v>0</v>
      </c>
      <c r="X5" s="63">
        <f>$B5*Potenze!X5/1000</f>
        <v>0.3</v>
      </c>
      <c r="Y5" s="63">
        <f>$B5*Potenze!Y5/1000</f>
        <v>0.3</v>
      </c>
      <c r="Z5" s="63">
        <f>$B5*Potenze!Z5/1000</f>
        <v>0.3</v>
      </c>
      <c r="AA5" s="110">
        <f t="shared" si="0"/>
        <v>0.8999999999999999</v>
      </c>
      <c r="AB5" s="1"/>
    </row>
    <row r="6" spans="1:28" s="57" customFormat="1" ht="14.25">
      <c r="A6" s="39" t="str">
        <f>Potenze!A6</f>
        <v>tv3</v>
      </c>
      <c r="B6" s="117">
        <f>Potenze!B6</f>
        <v>400</v>
      </c>
      <c r="C6" s="63">
        <f>$B6*Potenze!C6/1000</f>
        <v>0</v>
      </c>
      <c r="D6" s="63">
        <f>$B6*Potenze!D6/1000</f>
        <v>0</v>
      </c>
      <c r="E6" s="63">
        <f>$B6*Potenze!E6/1000</f>
        <v>0</v>
      </c>
      <c r="F6" s="63">
        <f>$B6*Potenze!F6/1000</f>
        <v>0</v>
      </c>
      <c r="G6" s="63">
        <f>$B6*Potenze!G6/1000</f>
        <v>0</v>
      </c>
      <c r="H6" s="63">
        <f>$B6*Potenze!H6/1000</f>
        <v>0</v>
      </c>
      <c r="I6" s="63">
        <f>$B6*Potenze!I6/1000</f>
        <v>0</v>
      </c>
      <c r="J6" s="63">
        <f>$B6*Potenze!J6/1000</f>
        <v>0</v>
      </c>
      <c r="K6" s="63">
        <f>$B6*Potenze!K6/1000</f>
        <v>0</v>
      </c>
      <c r="L6" s="63">
        <f>$B6*Potenze!L6/1000</f>
        <v>0</v>
      </c>
      <c r="M6" s="63">
        <f>$B6*Potenze!M6/1000</f>
        <v>0</v>
      </c>
      <c r="N6" s="63">
        <f>$B6*Potenze!N6/1000</f>
        <v>0</v>
      </c>
      <c r="O6" s="63">
        <f>$B6*Potenze!O6/1000</f>
        <v>0</v>
      </c>
      <c r="P6" s="63">
        <f>$B6*Potenze!P6/1000</f>
        <v>0</v>
      </c>
      <c r="Q6" s="63">
        <f>$B6*Potenze!Q6/1000</f>
        <v>0</v>
      </c>
      <c r="R6" s="63">
        <f>$B6*Potenze!R6/1000</f>
        <v>0</v>
      </c>
      <c r="S6" s="63">
        <f>$B6*Potenze!S6/1000</f>
        <v>0</v>
      </c>
      <c r="T6" s="63">
        <f>$B6*Potenze!T6/1000</f>
        <v>0</v>
      </c>
      <c r="U6" s="63">
        <f>$B6*Potenze!U6/1000</f>
        <v>0</v>
      </c>
      <c r="V6" s="63">
        <f>$B6*Potenze!V6/1000</f>
        <v>0</v>
      </c>
      <c r="W6" s="63">
        <f>$B6*Potenze!W6/1000</f>
        <v>0</v>
      </c>
      <c r="X6" s="63">
        <f>$B6*Potenze!X6/1000</f>
        <v>0.4</v>
      </c>
      <c r="Y6" s="63">
        <f>$B6*Potenze!Y6/1000</f>
        <v>0.4</v>
      </c>
      <c r="Z6" s="63">
        <f>$B6*Potenze!Z6/1000</f>
        <v>0</v>
      </c>
      <c r="AA6" s="110">
        <f t="shared" si="0"/>
        <v>0.8</v>
      </c>
      <c r="AB6" s="58"/>
    </row>
    <row r="7" spans="1:28" ht="14.25">
      <c r="A7" s="39" t="str">
        <f>Potenze!A7</f>
        <v>LUCE1 (cucina)</v>
      </c>
      <c r="B7" s="117">
        <f>Potenze!B7</f>
        <v>200</v>
      </c>
      <c r="C7" s="63">
        <f>$B7*Potenze!C7/1000</f>
        <v>0</v>
      </c>
      <c r="D7" s="63">
        <f>$B7*Potenze!D7/1000</f>
        <v>0</v>
      </c>
      <c r="E7" s="63">
        <f>$B7*Potenze!E7/1000</f>
        <v>0</v>
      </c>
      <c r="F7" s="63">
        <f>$B7*Potenze!F7/1000</f>
        <v>0</v>
      </c>
      <c r="G7" s="63">
        <f>$B7*Potenze!G7/1000</f>
        <v>0</v>
      </c>
      <c r="H7" s="63">
        <f>$B7*Potenze!H7/1000</f>
        <v>0</v>
      </c>
      <c r="I7" s="63">
        <f>$B7*Potenze!I7/1000</f>
        <v>0</v>
      </c>
      <c r="J7" s="63">
        <f>$B7*Potenze!J7/1000</f>
        <v>0</v>
      </c>
      <c r="K7" s="63">
        <f>$B7*Potenze!K7/1000</f>
        <v>0.1</v>
      </c>
      <c r="L7" s="63">
        <f>$B7*Potenze!L7/1000</f>
        <v>0</v>
      </c>
      <c r="M7" s="63">
        <f>$B7*Potenze!M7/1000</f>
        <v>0</v>
      </c>
      <c r="N7" s="63">
        <f>$B7*Potenze!N7/1000</f>
        <v>0</v>
      </c>
      <c r="O7" s="63">
        <f>$B7*Potenze!O7/1000</f>
        <v>0</v>
      </c>
      <c r="P7" s="63">
        <f>$B7*Potenze!P7/1000</f>
        <v>0</v>
      </c>
      <c r="Q7" s="63">
        <f>$B7*Potenze!Q7/1000</f>
        <v>0.2</v>
      </c>
      <c r="R7" s="63">
        <f>$B7*Potenze!R7/1000</f>
        <v>0.2</v>
      </c>
      <c r="S7" s="63">
        <f>$B7*Potenze!S7/1000</f>
        <v>0</v>
      </c>
      <c r="T7" s="63">
        <f>$B7*Potenze!T7/1000</f>
        <v>0</v>
      </c>
      <c r="U7" s="63">
        <f>$B7*Potenze!U7/1000</f>
        <v>0</v>
      </c>
      <c r="V7" s="63">
        <f>$B7*Potenze!V7/1000</f>
        <v>0</v>
      </c>
      <c r="W7" s="63">
        <f>$B7*Potenze!W7/1000</f>
        <v>0.2</v>
      </c>
      <c r="X7" s="63">
        <f>$B7*Potenze!X7/1000</f>
        <v>0.2</v>
      </c>
      <c r="Y7" s="63">
        <f>$B7*Potenze!Y7/1000</f>
        <v>0.1</v>
      </c>
      <c r="Z7" s="63">
        <f>$B7*Potenze!Z7/1000</f>
        <v>0</v>
      </c>
      <c r="AA7" s="110">
        <f t="shared" si="0"/>
        <v>0.9999999999999999</v>
      </c>
      <c r="AB7" s="1"/>
    </row>
    <row r="8" spans="1:28" ht="14.25">
      <c r="A8" s="39" t="str">
        <f>Potenze!A8</f>
        <v>LUCE2 (bagno)</v>
      </c>
      <c r="B8" s="117">
        <f>Potenze!B8</f>
        <v>100</v>
      </c>
      <c r="C8" s="63">
        <f>$B8*Potenze!C8/1000</f>
        <v>0</v>
      </c>
      <c r="D8" s="63">
        <f>$B8*Potenze!D8/1000</f>
        <v>0</v>
      </c>
      <c r="E8" s="63">
        <f>$B8*Potenze!E8/1000</f>
        <v>0</v>
      </c>
      <c r="F8" s="63">
        <f>$B8*Potenze!F8/1000</f>
        <v>0</v>
      </c>
      <c r="G8" s="63">
        <f>$B8*Potenze!G8/1000</f>
        <v>0</v>
      </c>
      <c r="H8" s="63">
        <f>$B8*Potenze!H8/1000</f>
        <v>0</v>
      </c>
      <c r="I8" s="63">
        <f>$B8*Potenze!I8/1000</f>
        <v>0</v>
      </c>
      <c r="J8" s="63">
        <f>$B8*Potenze!J8/1000</f>
        <v>0.03</v>
      </c>
      <c r="K8" s="63">
        <f>$B8*Potenze!K8/1000</f>
        <v>0</v>
      </c>
      <c r="L8" s="63">
        <f>$B8*Potenze!L8/1000</f>
        <v>0</v>
      </c>
      <c r="M8" s="63">
        <f>$B8*Potenze!M8/1000</f>
        <v>0</v>
      </c>
      <c r="N8" s="63">
        <f>$B8*Potenze!N8/1000</f>
        <v>0</v>
      </c>
      <c r="O8" s="63">
        <f>$B8*Potenze!O8/1000</f>
        <v>0</v>
      </c>
      <c r="P8" s="63">
        <f>$B8*Potenze!P8/1000</f>
        <v>0</v>
      </c>
      <c r="Q8" s="63">
        <f>$B8*Potenze!Q8/1000</f>
        <v>0.03</v>
      </c>
      <c r="R8" s="63">
        <f>$B8*Potenze!R8/1000</f>
        <v>0</v>
      </c>
      <c r="S8" s="63">
        <f>$B8*Potenze!S8/1000</f>
        <v>0</v>
      </c>
      <c r="T8" s="63">
        <f>$B8*Potenze!T8/1000</f>
        <v>0</v>
      </c>
      <c r="U8" s="63">
        <f>$B8*Potenze!U8/1000</f>
        <v>0</v>
      </c>
      <c r="V8" s="63">
        <f>$B8*Potenze!V8/1000</f>
        <v>0</v>
      </c>
      <c r="W8" s="63">
        <f>$B8*Potenze!W8/1000</f>
        <v>0.1</v>
      </c>
      <c r="X8" s="63">
        <f>$B8*Potenze!X8/1000</f>
        <v>0.1</v>
      </c>
      <c r="Y8" s="63">
        <f>$B8*Potenze!Y8/1000</f>
        <v>0</v>
      </c>
      <c r="Z8" s="63">
        <f>$B8*Potenze!Z8/1000</f>
        <v>0</v>
      </c>
      <c r="AA8" s="110">
        <f t="shared" si="0"/>
        <v>0.26</v>
      </c>
      <c r="AB8" s="1"/>
    </row>
    <row r="9" spans="1:28" ht="14.25">
      <c r="A9" s="39" t="str">
        <f>Potenze!A9</f>
        <v>LUCE3 (camera 1)</v>
      </c>
      <c r="B9" s="117">
        <f>Potenze!B9</f>
        <v>150</v>
      </c>
      <c r="C9" s="63">
        <f>$B9*Potenze!C9/1000</f>
        <v>0</v>
      </c>
      <c r="D9" s="63">
        <f>$B9*Potenze!D9/1000</f>
        <v>0</v>
      </c>
      <c r="E9" s="63">
        <f>$B9*Potenze!E9/1000</f>
        <v>0</v>
      </c>
      <c r="F9" s="63">
        <f>$B9*Potenze!F9/1000</f>
        <v>0</v>
      </c>
      <c r="G9" s="63">
        <f>$B9*Potenze!G9/1000</f>
        <v>0</v>
      </c>
      <c r="H9" s="63">
        <f>$B9*Potenze!H9/1000</f>
        <v>0</v>
      </c>
      <c r="I9" s="63">
        <f>$B9*Potenze!I9/1000</f>
        <v>0</v>
      </c>
      <c r="J9" s="63">
        <f>$B9*Potenze!J9/1000</f>
        <v>0</v>
      </c>
      <c r="K9" s="63">
        <f>$B9*Potenze!K9/1000</f>
        <v>0.075</v>
      </c>
      <c r="L9" s="63">
        <f>$B9*Potenze!L9/1000</f>
        <v>0</v>
      </c>
      <c r="M9" s="63">
        <f>$B9*Potenze!M9/1000</f>
        <v>0</v>
      </c>
      <c r="N9" s="63">
        <f>$B9*Potenze!N9/1000</f>
        <v>0</v>
      </c>
      <c r="O9" s="63">
        <f>$B9*Potenze!O9/1000</f>
        <v>0</v>
      </c>
      <c r="P9" s="63">
        <f>$B9*Potenze!P9/1000</f>
        <v>0</v>
      </c>
      <c r="Q9" s="63">
        <f>$B9*Potenze!Q9/1000</f>
        <v>0</v>
      </c>
      <c r="R9" s="63">
        <f>$B9*Potenze!R9/1000</f>
        <v>0</v>
      </c>
      <c r="S9" s="63">
        <f>$B9*Potenze!S9/1000</f>
        <v>0</v>
      </c>
      <c r="T9" s="63">
        <f>$B9*Potenze!T9/1000</f>
        <v>0</v>
      </c>
      <c r="U9" s="63">
        <f>$B9*Potenze!U9/1000</f>
        <v>0</v>
      </c>
      <c r="V9" s="63">
        <f>$B9*Potenze!V9/1000</f>
        <v>0</v>
      </c>
      <c r="W9" s="63">
        <f>$B9*Potenze!W9/1000</f>
        <v>0</v>
      </c>
      <c r="X9" s="63">
        <f>$B9*Potenze!X9/1000</f>
        <v>0</v>
      </c>
      <c r="Y9" s="63">
        <f>$B9*Potenze!Y9/1000</f>
        <v>0.075</v>
      </c>
      <c r="Z9" s="63">
        <f>$B9*Potenze!Z9/1000</f>
        <v>0</v>
      </c>
      <c r="AA9" s="110">
        <f t="shared" si="0"/>
        <v>0.15</v>
      </c>
      <c r="AB9" s="1"/>
    </row>
    <row r="10" spans="1:28" ht="14.25">
      <c r="A10" s="39" t="str">
        <f>Potenze!A10</f>
        <v>LUCE4 (camera 2)</v>
      </c>
      <c r="B10" s="117">
        <f>Potenze!B10</f>
        <v>150</v>
      </c>
      <c r="C10" s="63">
        <f>$B10*Potenze!C10/1000</f>
        <v>0</v>
      </c>
      <c r="D10" s="63">
        <f>$B10*Potenze!D10/1000</f>
        <v>0</v>
      </c>
      <c r="E10" s="63">
        <f>$B10*Potenze!E10/1000</f>
        <v>0</v>
      </c>
      <c r="F10" s="63">
        <f>$B10*Potenze!F10/1000</f>
        <v>0</v>
      </c>
      <c r="G10" s="63">
        <f>$B10*Potenze!G10/1000</f>
        <v>0</v>
      </c>
      <c r="H10" s="63">
        <f>$B10*Potenze!H10/1000</f>
        <v>0</v>
      </c>
      <c r="I10" s="63">
        <f>$B10*Potenze!I10/1000</f>
        <v>0</v>
      </c>
      <c r="J10" s="63">
        <f>$B10*Potenze!J10/1000</f>
        <v>0</v>
      </c>
      <c r="K10" s="63">
        <f>$B10*Potenze!K10/1000</f>
        <v>0.075</v>
      </c>
      <c r="L10" s="63">
        <f>$B10*Potenze!L10/1000</f>
        <v>0</v>
      </c>
      <c r="M10" s="63">
        <f>$B10*Potenze!M10/1000</f>
        <v>0</v>
      </c>
      <c r="N10" s="63">
        <f>$B10*Potenze!N10/1000</f>
        <v>0</v>
      </c>
      <c r="O10" s="63">
        <f>$B10*Potenze!O10/1000</f>
        <v>0</v>
      </c>
      <c r="P10" s="63">
        <f>$B10*Potenze!P10/1000</f>
        <v>0</v>
      </c>
      <c r="Q10" s="63">
        <f>$B10*Potenze!Q10/1000</f>
        <v>0</v>
      </c>
      <c r="R10" s="63">
        <f>$B10*Potenze!R10/1000</f>
        <v>0</v>
      </c>
      <c r="S10" s="63">
        <f>$B10*Potenze!S10/1000</f>
        <v>0</v>
      </c>
      <c r="T10" s="63">
        <f>$B10*Potenze!T10/1000</f>
        <v>0</v>
      </c>
      <c r="U10" s="63">
        <f>$B10*Potenze!U10/1000</f>
        <v>0</v>
      </c>
      <c r="V10" s="63">
        <f>$B10*Potenze!V10/1000</f>
        <v>0</v>
      </c>
      <c r="W10" s="63">
        <f>$B10*Potenze!W10/1000</f>
        <v>0</v>
      </c>
      <c r="X10" s="63">
        <f>$B10*Potenze!X10/1000</f>
        <v>0.15</v>
      </c>
      <c r="Y10" s="63">
        <f>$B10*Potenze!Y10/1000</f>
        <v>0.075</v>
      </c>
      <c r="Z10" s="63">
        <f>$B10*Potenze!Z10/1000</f>
        <v>0.15</v>
      </c>
      <c r="AA10" s="110">
        <f t="shared" si="0"/>
        <v>0.44999999999999996</v>
      </c>
      <c r="AB10" s="1"/>
    </row>
    <row r="11" spans="1:28" ht="14.25">
      <c r="A11" s="39" t="str">
        <f>Potenze!A11</f>
        <v>LUCE5 (soggiorno)</v>
      </c>
      <c r="B11" s="117">
        <f>Potenze!B11</f>
        <v>500</v>
      </c>
      <c r="C11" s="63">
        <f>$B11*Potenze!C11/1000</f>
        <v>0</v>
      </c>
      <c r="D11" s="63">
        <f>$B11*Potenze!D11/1000</f>
        <v>0</v>
      </c>
      <c r="E11" s="63">
        <f>$B11*Potenze!E11/1000</f>
        <v>0</v>
      </c>
      <c r="F11" s="63">
        <f>$B11*Potenze!F11/1000</f>
        <v>0</v>
      </c>
      <c r="G11" s="63">
        <f>$B11*Potenze!G11/1000</f>
        <v>0</v>
      </c>
      <c r="H11" s="63">
        <f>$B11*Potenze!H11/1000</f>
        <v>0</v>
      </c>
      <c r="I11" s="63">
        <f>$B11*Potenze!I11/1000</f>
        <v>0</v>
      </c>
      <c r="J11" s="63">
        <f>$B11*Potenze!J11/1000</f>
        <v>0</v>
      </c>
      <c r="K11" s="63">
        <f>$B11*Potenze!K11/1000</f>
        <v>0</v>
      </c>
      <c r="L11" s="63">
        <f>$B11*Potenze!L11/1000</f>
        <v>0</v>
      </c>
      <c r="M11" s="63">
        <f>$B11*Potenze!M11/1000</f>
        <v>0</v>
      </c>
      <c r="N11" s="63">
        <f>$B11*Potenze!N11/1000</f>
        <v>0</v>
      </c>
      <c r="O11" s="63">
        <f>$B11*Potenze!O11/1000</f>
        <v>0</v>
      </c>
      <c r="P11" s="63">
        <f>$B11*Potenze!P11/1000</f>
        <v>0</v>
      </c>
      <c r="Q11" s="63">
        <f>$B11*Potenze!Q11/1000</f>
        <v>0</v>
      </c>
      <c r="R11" s="63">
        <f>$B11*Potenze!R11/1000</f>
        <v>0</v>
      </c>
      <c r="S11" s="63">
        <f>$B11*Potenze!S11/1000</f>
        <v>0</v>
      </c>
      <c r="T11" s="63">
        <f>$B11*Potenze!T11/1000</f>
        <v>0</v>
      </c>
      <c r="U11" s="63">
        <f>$B11*Potenze!U11/1000</f>
        <v>0</v>
      </c>
      <c r="V11" s="63">
        <f>$B11*Potenze!V11/1000</f>
        <v>0</v>
      </c>
      <c r="W11" s="63">
        <f>$B11*Potenze!W11/1000</f>
        <v>0</v>
      </c>
      <c r="X11" s="63">
        <f>$B11*Potenze!X11/1000</f>
        <v>0.5</v>
      </c>
      <c r="Y11" s="63">
        <f>$B11*Potenze!Y11/1000</f>
        <v>0.5</v>
      </c>
      <c r="Z11" s="63">
        <f>$B11*Potenze!Z11/1000</f>
        <v>0.5</v>
      </c>
      <c r="AA11" s="110">
        <f t="shared" si="0"/>
        <v>1.5</v>
      </c>
      <c r="AB11" s="1"/>
    </row>
    <row r="12" spans="1:28" ht="14.25">
      <c r="A12" s="39" t="str">
        <f>Potenze!A12</f>
        <v>LUCE6 (studio/altro)</v>
      </c>
      <c r="B12" s="117">
        <f>Potenze!B12</f>
        <v>100</v>
      </c>
      <c r="C12" s="63">
        <f>$B12*Potenze!C12/1000</f>
        <v>0</v>
      </c>
      <c r="D12" s="63">
        <f>$B12*Potenze!D12/1000</f>
        <v>0</v>
      </c>
      <c r="E12" s="63">
        <f>$B12*Potenze!E12/1000</f>
        <v>0</v>
      </c>
      <c r="F12" s="63">
        <f>$B12*Potenze!F12/1000</f>
        <v>0</v>
      </c>
      <c r="G12" s="63">
        <f>$B12*Potenze!G12/1000</f>
        <v>0</v>
      </c>
      <c r="H12" s="63">
        <f>$B12*Potenze!H12/1000</f>
        <v>0</v>
      </c>
      <c r="I12" s="63">
        <f>$B12*Potenze!I12/1000</f>
        <v>0</v>
      </c>
      <c r="J12" s="63">
        <f>$B12*Potenze!J12/1000</f>
        <v>0</v>
      </c>
      <c r="K12" s="63">
        <f>$B12*Potenze!K12/1000</f>
        <v>0</v>
      </c>
      <c r="L12" s="63">
        <f>$B12*Potenze!L12/1000</f>
        <v>0</v>
      </c>
      <c r="M12" s="63">
        <f>$B12*Potenze!M12/1000</f>
        <v>0</v>
      </c>
      <c r="N12" s="63">
        <f>$B12*Potenze!N12/1000</f>
        <v>0</v>
      </c>
      <c r="O12" s="63">
        <f>$B12*Potenze!O12/1000</f>
        <v>0</v>
      </c>
      <c r="P12" s="63">
        <f>$B12*Potenze!P12/1000</f>
        <v>0</v>
      </c>
      <c r="Q12" s="63">
        <f>$B12*Potenze!Q12/1000</f>
        <v>0.05</v>
      </c>
      <c r="R12" s="63">
        <f>$B12*Potenze!R12/1000</f>
        <v>0</v>
      </c>
      <c r="S12" s="63">
        <f>$B12*Potenze!S12/1000</f>
        <v>0</v>
      </c>
      <c r="T12" s="63">
        <f>$B12*Potenze!T12/1000</f>
        <v>0</v>
      </c>
      <c r="U12" s="63">
        <f>$B12*Potenze!U12/1000</f>
        <v>0</v>
      </c>
      <c r="V12" s="63">
        <f>$B12*Potenze!V12/1000</f>
        <v>0</v>
      </c>
      <c r="W12" s="63">
        <f>$B12*Potenze!W12/1000</f>
        <v>0</v>
      </c>
      <c r="X12" s="63">
        <f>$B12*Potenze!X12/1000</f>
        <v>0</v>
      </c>
      <c r="Y12" s="63">
        <f>$B12*Potenze!Y12/1000</f>
        <v>0</v>
      </c>
      <c r="Z12" s="63">
        <f>$B12*Potenze!Z12/1000</f>
        <v>0</v>
      </c>
      <c r="AA12" s="110">
        <f t="shared" si="0"/>
        <v>0.05</v>
      </c>
      <c r="AB12" s="1"/>
    </row>
    <row r="13" spans="1:28" ht="14.25">
      <c r="A13" s="39" t="str">
        <f>Potenze!A13</f>
        <v>LUCE7 (corridoio)</v>
      </c>
      <c r="B13" s="117">
        <f>Potenze!B13</f>
        <v>150</v>
      </c>
      <c r="C13" s="63">
        <f>$B13*Potenze!C13/1000</f>
        <v>0</v>
      </c>
      <c r="D13" s="63">
        <f>$B13*Potenze!D13/1000</f>
        <v>0</v>
      </c>
      <c r="E13" s="63">
        <f>$B13*Potenze!E13/1000</f>
        <v>0</v>
      </c>
      <c r="F13" s="63">
        <f>$B13*Potenze!F13/1000</f>
        <v>0</v>
      </c>
      <c r="G13" s="63">
        <f>$B13*Potenze!G13/1000</f>
        <v>0</v>
      </c>
      <c r="H13" s="63">
        <f>$B13*Potenze!H13/1000</f>
        <v>0</v>
      </c>
      <c r="I13" s="63">
        <f>$B13*Potenze!I13/1000</f>
        <v>0</v>
      </c>
      <c r="J13" s="63">
        <f>$B13*Potenze!J13/1000</f>
        <v>0</v>
      </c>
      <c r="K13" s="63">
        <f>$B13*Potenze!K13/1000</f>
        <v>0.03</v>
      </c>
      <c r="L13" s="63">
        <f>$B13*Potenze!L13/1000</f>
        <v>0</v>
      </c>
      <c r="M13" s="63">
        <f>$B13*Potenze!M13/1000</f>
        <v>0</v>
      </c>
      <c r="N13" s="63">
        <f>$B13*Potenze!N13/1000</f>
        <v>0</v>
      </c>
      <c r="O13" s="63">
        <f>$B13*Potenze!O13/1000</f>
        <v>0</v>
      </c>
      <c r="P13" s="63">
        <f>$B13*Potenze!P13/1000</f>
        <v>0</v>
      </c>
      <c r="Q13" s="63">
        <f>$B13*Potenze!Q13/1000</f>
        <v>0</v>
      </c>
      <c r="R13" s="63">
        <f>$B13*Potenze!R13/1000</f>
        <v>0</v>
      </c>
      <c r="S13" s="63">
        <f>$B13*Potenze!S13/1000</f>
        <v>0</v>
      </c>
      <c r="T13" s="63">
        <f>$B13*Potenze!T13/1000</f>
        <v>0</v>
      </c>
      <c r="U13" s="63">
        <f>$B13*Potenze!U13/1000</f>
        <v>0</v>
      </c>
      <c r="V13" s="63">
        <f>$B13*Potenze!V13/1000</f>
        <v>0</v>
      </c>
      <c r="W13" s="63">
        <f>$B13*Potenze!W13/1000</f>
        <v>0.075</v>
      </c>
      <c r="X13" s="63">
        <f>$B13*Potenze!X13/1000</f>
        <v>0</v>
      </c>
      <c r="Y13" s="63">
        <f>$B13*Potenze!Y13/1000</f>
        <v>0</v>
      </c>
      <c r="Z13" s="63">
        <f>$B13*Potenze!Z13/1000</f>
        <v>0</v>
      </c>
      <c r="AA13" s="110">
        <f t="shared" si="0"/>
        <v>0.105</v>
      </c>
      <c r="AB13" s="1"/>
    </row>
    <row r="14" spans="1:28" ht="14.25">
      <c r="A14" s="39" t="str">
        <f>Potenze!A14</f>
        <v>LAVATRICE</v>
      </c>
      <c r="B14" s="117">
        <f>Potenze!B14</f>
        <v>1000</v>
      </c>
      <c r="C14" s="63">
        <f>$B14*Potenze!C14/1000</f>
        <v>0</v>
      </c>
      <c r="D14" s="63">
        <f>$B14*Potenze!D14/1000</f>
        <v>0</v>
      </c>
      <c r="E14" s="63">
        <f>$B14*Potenze!E14/1000</f>
        <v>0</v>
      </c>
      <c r="F14" s="63">
        <f>$B14*Potenze!F14/1000</f>
        <v>0</v>
      </c>
      <c r="G14" s="63">
        <f>$B14*Potenze!G14/1000</f>
        <v>0</v>
      </c>
      <c r="H14" s="63">
        <f>$B14*Potenze!H14/1000</f>
        <v>0</v>
      </c>
      <c r="I14" s="63">
        <f>$B14*Potenze!I14/1000</f>
        <v>0</v>
      </c>
      <c r="J14" s="63">
        <f>$B14*Potenze!J14/1000</f>
        <v>0</v>
      </c>
      <c r="K14" s="63">
        <f>$B14*Potenze!K14/1000</f>
        <v>0</v>
      </c>
      <c r="L14" s="63">
        <f>$B14*Potenze!L14/1000</f>
        <v>1</v>
      </c>
      <c r="M14" s="63">
        <f>$B14*Potenze!M14/1000</f>
        <v>0</v>
      </c>
      <c r="N14" s="63">
        <f>$B14*Potenze!N14/1000</f>
        <v>0</v>
      </c>
      <c r="O14" s="63">
        <f>$B14*Potenze!O14/1000</f>
        <v>0</v>
      </c>
      <c r="P14" s="63">
        <f>$B14*Potenze!P14/1000</f>
        <v>0</v>
      </c>
      <c r="Q14" s="63">
        <f>$B14*Potenze!Q14/1000</f>
        <v>0</v>
      </c>
      <c r="R14" s="63">
        <f>$B14*Potenze!R14/1000</f>
        <v>0</v>
      </c>
      <c r="S14" s="63">
        <f>$B14*Potenze!S14/1000</f>
        <v>0</v>
      </c>
      <c r="T14" s="63">
        <f>$B14*Potenze!T14/1000</f>
        <v>0</v>
      </c>
      <c r="U14" s="63">
        <f>$B14*Potenze!U14/1000</f>
        <v>0</v>
      </c>
      <c r="V14" s="63">
        <f>$B14*Potenze!V14/1000</f>
        <v>0</v>
      </c>
      <c r="W14" s="63">
        <f>$B14*Potenze!W14/1000</f>
        <v>0</v>
      </c>
      <c r="X14" s="63">
        <f>$B14*Potenze!X14/1000</f>
        <v>0</v>
      </c>
      <c r="Y14" s="63">
        <f>$B14*Potenze!Y14/1000</f>
        <v>0</v>
      </c>
      <c r="Z14" s="63">
        <f>$B14*Potenze!Z14/1000</f>
        <v>0</v>
      </c>
      <c r="AA14" s="129">
        <f>SUM(C14:Z14)/7*4</f>
        <v>0.5714285714285714</v>
      </c>
      <c r="AB14" s="1"/>
    </row>
    <row r="15" spans="1:28" ht="14.25">
      <c r="A15" s="39" t="str">
        <f>Potenze!A15</f>
        <v>LAVASTOVIGLIE</v>
      </c>
      <c r="B15" s="117">
        <v>1000</v>
      </c>
      <c r="C15" s="63">
        <f>$B15*Potenze!C15/1000</f>
        <v>0</v>
      </c>
      <c r="D15" s="63">
        <f>$B15*Potenze!D15/1000</f>
        <v>0</v>
      </c>
      <c r="E15" s="63">
        <f>$B15*Potenze!E15/1000</f>
        <v>0</v>
      </c>
      <c r="F15" s="63">
        <f>$B15*Potenze!F15/1000</f>
        <v>0</v>
      </c>
      <c r="G15" s="63">
        <f>$B15*Potenze!G15/1000</f>
        <v>0</v>
      </c>
      <c r="H15" s="63">
        <f>$B15*Potenze!H15/1000</f>
        <v>0</v>
      </c>
      <c r="I15" s="63">
        <f>$B15*Potenze!I15/1000</f>
        <v>0</v>
      </c>
      <c r="J15" s="63">
        <f>$B15*Potenze!J15/1000</f>
        <v>0</v>
      </c>
      <c r="K15" s="63">
        <f>$B15*Potenze!K15/1000</f>
        <v>0</v>
      </c>
      <c r="L15" s="63">
        <f>$B15*Potenze!L15/1000</f>
        <v>0</v>
      </c>
      <c r="M15" s="63">
        <f>$B15*Potenze!M15/1000</f>
        <v>0</v>
      </c>
      <c r="N15" s="63">
        <f>$B15*Potenze!N15/1000</f>
        <v>0</v>
      </c>
      <c r="O15" s="63">
        <f>$B15*Potenze!O15/1000</f>
        <v>0</v>
      </c>
      <c r="P15" s="63">
        <f>$B15*Potenze!P15/1000</f>
        <v>0</v>
      </c>
      <c r="Q15" s="63">
        <f>$B15*Potenze!Q15/1000</f>
        <v>0</v>
      </c>
      <c r="R15" s="63">
        <f>$B15*Potenze!R15/1000</f>
        <v>0.5</v>
      </c>
      <c r="S15" s="63">
        <f>$B15*Potenze!S15/1000</f>
        <v>0</v>
      </c>
      <c r="T15" s="63">
        <f>$B15*Potenze!T15/1000</f>
        <v>0</v>
      </c>
      <c r="U15" s="63">
        <f>$B15*Potenze!U15/1000</f>
        <v>0</v>
      </c>
      <c r="V15" s="63">
        <f>$B15*Potenze!V15/1000</f>
        <v>0</v>
      </c>
      <c r="W15" s="63">
        <f>$B15*Potenze!W15/1000</f>
        <v>0</v>
      </c>
      <c r="X15" s="63">
        <f>$B15*Potenze!X15/1000</f>
        <v>0</v>
      </c>
      <c r="Y15" s="63">
        <f>$B15*Potenze!Y15/1000</f>
        <v>0</v>
      </c>
      <c r="Z15" s="63">
        <f>$B15*Potenze!Z15/1000</f>
        <v>0</v>
      </c>
      <c r="AA15" s="110">
        <f t="shared" si="0"/>
        <v>0.5</v>
      </c>
      <c r="AB15" s="1"/>
    </row>
    <row r="16" spans="1:28" ht="14.25">
      <c r="A16" s="39" t="str">
        <f>Potenze!A16</f>
        <v>FORNO</v>
      </c>
      <c r="B16" s="117">
        <f>Potenze!B16</f>
        <v>1900</v>
      </c>
      <c r="C16" s="63">
        <f>$B16*Potenze!C16/1000</f>
        <v>0</v>
      </c>
      <c r="D16" s="63">
        <f>$B16*Potenze!D16/1000</f>
        <v>0</v>
      </c>
      <c r="E16" s="63">
        <f>$B16*Potenze!E16/1000</f>
        <v>0</v>
      </c>
      <c r="F16" s="63">
        <f>$B16*Potenze!F16/1000</f>
        <v>0</v>
      </c>
      <c r="G16" s="63">
        <f>$B16*Potenze!G16/1000</f>
        <v>0</v>
      </c>
      <c r="H16" s="63">
        <f>$B16*Potenze!H16/1000</f>
        <v>0</v>
      </c>
      <c r="I16" s="63">
        <f>$B16*Potenze!I16/1000</f>
        <v>0</v>
      </c>
      <c r="J16" s="63">
        <f>$B16*Potenze!J16/1000</f>
        <v>0</v>
      </c>
      <c r="K16" s="63">
        <f>$B16*Potenze!K16/1000</f>
        <v>0</v>
      </c>
      <c r="L16" s="63">
        <f>$B16*Potenze!L16/1000</f>
        <v>0</v>
      </c>
      <c r="M16" s="63">
        <f>$B16*Potenze!M16/1000</f>
        <v>0</v>
      </c>
      <c r="N16" s="63">
        <f>$B16*Potenze!N16/1000</f>
        <v>0</v>
      </c>
      <c r="O16" s="63">
        <f>$B16*Potenze!O16/1000</f>
        <v>0</v>
      </c>
      <c r="P16" s="63">
        <f>$B16*Potenze!P16/1000</f>
        <v>0</v>
      </c>
      <c r="Q16" s="63">
        <f>$B16*Potenze!Q16/1000</f>
        <v>0</v>
      </c>
      <c r="R16" s="63">
        <f>$B16*Potenze!R16/1000</f>
        <v>0</v>
      </c>
      <c r="S16" s="63">
        <f>$B16*Potenze!S16/1000</f>
        <v>0</v>
      </c>
      <c r="T16" s="63">
        <f>$B16*Potenze!T16/1000</f>
        <v>0</v>
      </c>
      <c r="U16" s="63">
        <f>$B16*Potenze!U16/1000</f>
        <v>0</v>
      </c>
      <c r="V16" s="63">
        <f>$B16*Potenze!V16/1000</f>
        <v>0</v>
      </c>
      <c r="W16" s="63">
        <f>$B16*Potenze!W16/1000</f>
        <v>0</v>
      </c>
      <c r="X16" s="63">
        <f>$B16*Potenze!X16/1000</f>
        <v>0.38</v>
      </c>
      <c r="Y16" s="63">
        <f>$B16*Potenze!Y16/1000</f>
        <v>0</v>
      </c>
      <c r="Z16" s="63">
        <f>$B16*Potenze!Z16/1000</f>
        <v>0</v>
      </c>
      <c r="AA16" s="110">
        <f t="shared" si="0"/>
        <v>0.38</v>
      </c>
      <c r="AB16" s="1"/>
    </row>
    <row r="17" spans="1:28" ht="14.25">
      <c r="A17" s="39" t="str">
        <f>Potenze!A17</f>
        <v>FONO</v>
      </c>
      <c r="B17" s="117">
        <f>Potenze!B17</f>
        <v>1800</v>
      </c>
      <c r="C17" s="63">
        <f>$B17*Potenze!C17/1000</f>
        <v>0</v>
      </c>
      <c r="D17" s="63">
        <f>$B17*Potenze!D17/1000</f>
        <v>0</v>
      </c>
      <c r="E17" s="63">
        <f>$B17*Potenze!E17/1000</f>
        <v>0</v>
      </c>
      <c r="F17" s="63">
        <f>$B17*Potenze!F17/1000</f>
        <v>0</v>
      </c>
      <c r="G17" s="63">
        <f>$B17*Potenze!G17/1000</f>
        <v>0</v>
      </c>
      <c r="H17" s="63">
        <f>$B17*Potenze!H17/1000</f>
        <v>0</v>
      </c>
      <c r="I17" s="63">
        <f>$B17*Potenze!I17/1000</f>
        <v>0</v>
      </c>
      <c r="J17" s="63">
        <f>$B17*Potenze!J17/1000</f>
        <v>0</v>
      </c>
      <c r="K17" s="63">
        <f>$B17*Potenze!K17/1000</f>
        <v>0</v>
      </c>
      <c r="L17" s="63">
        <f>$B17*Potenze!L17/1000</f>
        <v>0</v>
      </c>
      <c r="M17" s="63">
        <f>$B17*Potenze!M17/1000</f>
        <v>0</v>
      </c>
      <c r="N17" s="63">
        <f>$B17*Potenze!N17/1000</f>
        <v>0</v>
      </c>
      <c r="O17" s="63">
        <f>$B17*Potenze!O17/1000</f>
        <v>0</v>
      </c>
      <c r="P17" s="63">
        <f>$B17*Potenze!P17/1000</f>
        <v>0</v>
      </c>
      <c r="Q17" s="63">
        <f>$B17*Potenze!Q17/1000</f>
        <v>0</v>
      </c>
      <c r="R17" s="63">
        <f>$B17*Potenze!R17/1000</f>
        <v>0</v>
      </c>
      <c r="S17" s="63">
        <f>$B17*Potenze!S17/1000</f>
        <v>0</v>
      </c>
      <c r="T17" s="63">
        <f>$B17*Potenze!T17/1000</f>
        <v>0</v>
      </c>
      <c r="U17" s="63">
        <f>$B17*Potenze!U17/1000</f>
        <v>0</v>
      </c>
      <c r="V17" s="63">
        <f>$B17*Potenze!V17/1000</f>
        <v>0</v>
      </c>
      <c r="W17" s="63">
        <f>$B17*Potenze!W17/1000</f>
        <v>0</v>
      </c>
      <c r="X17" s="63">
        <f>$B17*Potenze!X17/1000</f>
        <v>0.36</v>
      </c>
      <c r="Y17" s="63">
        <f>$B17*Potenze!Y17/1000</f>
        <v>0</v>
      </c>
      <c r="Z17" s="63">
        <f>$B17*Potenze!Z17/1000</f>
        <v>0</v>
      </c>
      <c r="AA17" s="110">
        <f t="shared" si="0"/>
        <v>0.36</v>
      </c>
      <c r="AB17" s="1"/>
    </row>
    <row r="18" spans="1:28" ht="14.25">
      <c r="A18" s="39" t="str">
        <f>Potenze!A18</f>
        <v>SPLIT1 (camera 1)</v>
      </c>
      <c r="B18" s="117">
        <f>Potenze!B18</f>
        <v>780</v>
      </c>
      <c r="C18" s="63">
        <f>$B18*Potenze!C18/1000</f>
        <v>0</v>
      </c>
      <c r="D18" s="63">
        <f>$B18*Potenze!D18/1000</f>
        <v>0</v>
      </c>
      <c r="E18" s="63">
        <f>$B18*Potenze!E18/1000</f>
        <v>0</v>
      </c>
      <c r="F18" s="63">
        <f>$B18*Potenze!F18/1000</f>
        <v>0</v>
      </c>
      <c r="G18" s="63">
        <f>$B18*Potenze!G18/1000</f>
        <v>0</v>
      </c>
      <c r="H18" s="63">
        <f>$B18*Potenze!H18/1000</f>
        <v>0</v>
      </c>
      <c r="I18" s="63">
        <f>$B18*Potenze!I18/1000</f>
        <v>0</v>
      </c>
      <c r="J18" s="63">
        <f>$B18*Potenze!J18/1000</f>
        <v>0</v>
      </c>
      <c r="K18" s="63">
        <f>$B18*Potenze!K18/1000</f>
        <v>0</v>
      </c>
      <c r="L18" s="63">
        <f>$B18*Potenze!L18/1000</f>
        <v>0</v>
      </c>
      <c r="M18" s="63">
        <f>$B18*Potenze!M18/1000</f>
        <v>0</v>
      </c>
      <c r="N18" s="63">
        <f>$B18*Potenze!N18/1000</f>
        <v>0</v>
      </c>
      <c r="O18" s="63">
        <f>$B18*Potenze!O18/1000</f>
        <v>0</v>
      </c>
      <c r="P18" s="63">
        <f>$B18*Potenze!P18/1000</f>
        <v>0</v>
      </c>
      <c r="Q18" s="63">
        <f>$B18*Potenze!Q18/1000</f>
        <v>0</v>
      </c>
      <c r="R18" s="63">
        <f>$B18*Potenze!R18/1000</f>
        <v>0</v>
      </c>
      <c r="S18" s="63">
        <f>$B18*Potenze!S18/1000</f>
        <v>0</v>
      </c>
      <c r="T18" s="63">
        <f>$B18*Potenze!T18/1000</f>
        <v>0</v>
      </c>
      <c r="U18" s="63">
        <f>$B18*Potenze!U18/1000</f>
        <v>0</v>
      </c>
      <c r="V18" s="63">
        <f>$B18*Potenze!V18/1000</f>
        <v>0</v>
      </c>
      <c r="W18" s="63">
        <f>$B18*Potenze!W18/1000</f>
        <v>0</v>
      </c>
      <c r="X18" s="63">
        <f>$B18*Potenze!X18/1000</f>
        <v>0</v>
      </c>
      <c r="Y18" s="63">
        <f>$B18*Potenze!Y18/1000</f>
        <v>0</v>
      </c>
      <c r="Z18" s="63">
        <f>$B18*Potenze!Z18/1000</f>
        <v>0</v>
      </c>
      <c r="AA18" s="110">
        <f t="shared" si="0"/>
        <v>0</v>
      </c>
      <c r="AB18" s="1"/>
    </row>
    <row r="19" spans="1:28" ht="14.25">
      <c r="A19" s="39" t="str">
        <f>Potenze!A19</f>
        <v>SPLIT2 (camera 2)</v>
      </c>
      <c r="B19" s="117">
        <f>Potenze!B19</f>
        <v>780</v>
      </c>
      <c r="C19" s="63">
        <f>$B19*Potenze!C19/1000</f>
        <v>0</v>
      </c>
      <c r="D19" s="63">
        <f>$B19*Potenze!D19/1000</f>
        <v>0</v>
      </c>
      <c r="E19" s="63">
        <f>$B19*Potenze!E19/1000</f>
        <v>0</v>
      </c>
      <c r="F19" s="63">
        <f>$B19*Potenze!F19/1000</f>
        <v>0</v>
      </c>
      <c r="G19" s="63">
        <f>$B19*Potenze!G19/1000</f>
        <v>0</v>
      </c>
      <c r="H19" s="63">
        <f>$B19*Potenze!H19/1000</f>
        <v>0</v>
      </c>
      <c r="I19" s="63">
        <f>$B19*Potenze!I19/1000</f>
        <v>0</v>
      </c>
      <c r="J19" s="63">
        <f>$B19*Potenze!J19/1000</f>
        <v>0</v>
      </c>
      <c r="K19" s="63">
        <f>$B19*Potenze!K19/1000</f>
        <v>0</v>
      </c>
      <c r="L19" s="63">
        <f>$B19*Potenze!L19/1000</f>
        <v>0</v>
      </c>
      <c r="M19" s="63">
        <f>$B19*Potenze!M19/1000</f>
        <v>0</v>
      </c>
      <c r="N19" s="63">
        <f>$B19*Potenze!N19/1000</f>
        <v>0</v>
      </c>
      <c r="O19" s="63">
        <f>$B19*Potenze!O19/1000</f>
        <v>0</v>
      </c>
      <c r="P19" s="63">
        <f>$B19*Potenze!P19/1000</f>
        <v>0</v>
      </c>
      <c r="Q19" s="63">
        <f>$B19*Potenze!Q19/1000</f>
        <v>0</v>
      </c>
      <c r="R19" s="63">
        <f>$B19*Potenze!R19/1000</f>
        <v>0</v>
      </c>
      <c r="S19" s="63">
        <f>$B19*Potenze!S19/1000</f>
        <v>0</v>
      </c>
      <c r="T19" s="63">
        <f>$B19*Potenze!T19/1000</f>
        <v>0</v>
      </c>
      <c r="U19" s="63">
        <f>$B19*Potenze!U19/1000</f>
        <v>0</v>
      </c>
      <c r="V19" s="63">
        <f>$B19*Potenze!V19/1000</f>
        <v>0</v>
      </c>
      <c r="W19" s="63">
        <f>$B19*Potenze!W19/1000</f>
        <v>0</v>
      </c>
      <c r="X19" s="63">
        <f>$B19*Potenze!X19/1000</f>
        <v>0</v>
      </c>
      <c r="Y19" s="63">
        <f>$B19*Potenze!Y19/1000</f>
        <v>0</v>
      </c>
      <c r="Z19" s="63">
        <f>$B19*Potenze!Z19/1000</f>
        <v>0</v>
      </c>
      <c r="AA19" s="110">
        <f t="shared" si="0"/>
        <v>0</v>
      </c>
      <c r="AB19" s="1"/>
    </row>
    <row r="20" spans="1:28" ht="14.25">
      <c r="A20" s="39" t="str">
        <f>Potenze!A20</f>
        <v>SPLIT3 (cucina)</v>
      </c>
      <c r="B20" s="117">
        <f>Potenze!B20</f>
        <v>1000</v>
      </c>
      <c r="C20" s="63">
        <f>$B20*Potenze!C20/1000</f>
        <v>0</v>
      </c>
      <c r="D20" s="63">
        <f>$B20*Potenze!D20/1000</f>
        <v>0</v>
      </c>
      <c r="E20" s="63">
        <f>$B20*Potenze!E20/1000</f>
        <v>0</v>
      </c>
      <c r="F20" s="63">
        <f>$B20*Potenze!F20/1000</f>
        <v>0</v>
      </c>
      <c r="G20" s="63">
        <f>$B20*Potenze!G20/1000</f>
        <v>0</v>
      </c>
      <c r="H20" s="63">
        <f>$B20*Potenze!H20/1000</f>
        <v>0</v>
      </c>
      <c r="I20" s="63">
        <f>$B20*Potenze!I20/1000</f>
        <v>0</v>
      </c>
      <c r="J20" s="63">
        <f>$B20*Potenze!J20/1000</f>
        <v>0</v>
      </c>
      <c r="K20" s="63">
        <f>$B20*Potenze!K20/1000</f>
        <v>0</v>
      </c>
      <c r="L20" s="63">
        <f>$B20*Potenze!L20/1000</f>
        <v>0</v>
      </c>
      <c r="M20" s="63">
        <f>$B20*Potenze!M20/1000</f>
        <v>0</v>
      </c>
      <c r="N20" s="63">
        <f>$B20*Potenze!N20/1000</f>
        <v>0</v>
      </c>
      <c r="O20" s="63">
        <f>$B20*Potenze!O20/1000</f>
        <v>0</v>
      </c>
      <c r="P20" s="63">
        <f>$B20*Potenze!P20/1000</f>
        <v>0</v>
      </c>
      <c r="Q20" s="63">
        <f>$B20*Potenze!Q20/1000</f>
        <v>0</v>
      </c>
      <c r="R20" s="63">
        <f>$B20*Potenze!R20/1000</f>
        <v>0</v>
      </c>
      <c r="S20" s="63">
        <f>$B20*Potenze!S20/1000</f>
        <v>0</v>
      </c>
      <c r="T20" s="63">
        <f>$B20*Potenze!T20/1000</f>
        <v>0</v>
      </c>
      <c r="U20" s="63">
        <f>$B20*Potenze!U20/1000</f>
        <v>0</v>
      </c>
      <c r="V20" s="63">
        <f>$B20*Potenze!V20/1000</f>
        <v>0</v>
      </c>
      <c r="W20" s="63">
        <f>$B20*Potenze!W20/1000</f>
        <v>0</v>
      </c>
      <c r="X20" s="63">
        <f>$B20*Potenze!X20/1000</f>
        <v>0</v>
      </c>
      <c r="Y20" s="63">
        <f>$B20*Potenze!Y20/1000</f>
        <v>0</v>
      </c>
      <c r="Z20" s="63">
        <f>$B20*Potenze!Z20/1000</f>
        <v>0</v>
      </c>
      <c r="AA20" s="110">
        <f t="shared" si="0"/>
        <v>0</v>
      </c>
      <c r="AB20" s="1"/>
    </row>
    <row r="21" spans="1:28" s="57" customFormat="1" ht="15" thickBot="1">
      <c r="A21" s="39" t="str">
        <f>Potenze!A21</f>
        <v>SPLIT4 (soggiorno)</v>
      </c>
      <c r="B21" s="117">
        <f>Potenze!B21</f>
        <v>1500</v>
      </c>
      <c r="C21" s="63">
        <f>$B21*Potenze!C21/1000</f>
        <v>0</v>
      </c>
      <c r="D21" s="63">
        <f>$B21*Potenze!D21/1000</f>
        <v>0</v>
      </c>
      <c r="E21" s="63">
        <f>$B21*Potenze!E21/1000</f>
        <v>0</v>
      </c>
      <c r="F21" s="63">
        <f>$B21*Potenze!F21/1000</f>
        <v>0</v>
      </c>
      <c r="G21" s="63">
        <f>$B21*Potenze!G21/1000</f>
        <v>0</v>
      </c>
      <c r="H21" s="63">
        <f>$B21*Potenze!H21/1000</f>
        <v>0</v>
      </c>
      <c r="I21" s="63">
        <f>$B21*Potenze!I21/1000</f>
        <v>0</v>
      </c>
      <c r="J21" s="63">
        <f>$B21*Potenze!J21/1000</f>
        <v>0</v>
      </c>
      <c r="K21" s="63">
        <f>$B21*Potenze!K21/1000</f>
        <v>0</v>
      </c>
      <c r="L21" s="63">
        <f>$B21*Potenze!L21/1000</f>
        <v>0</v>
      </c>
      <c r="M21" s="63">
        <f>$B21*Potenze!M21/1000</f>
        <v>0</v>
      </c>
      <c r="N21" s="63">
        <f>$B21*Potenze!N21/1000</f>
        <v>0</v>
      </c>
      <c r="O21" s="63">
        <f>$B21*Potenze!O21/1000</f>
        <v>0</v>
      </c>
      <c r="P21" s="63">
        <f>$B21*Potenze!P21/1000</f>
        <v>0</v>
      </c>
      <c r="Q21" s="63">
        <f>$B21*Potenze!Q21/1000</f>
        <v>0</v>
      </c>
      <c r="R21" s="63">
        <f>$B21*Potenze!R21/1000</f>
        <v>0</v>
      </c>
      <c r="S21" s="63">
        <f>$B21*Potenze!S21/1000</f>
        <v>0</v>
      </c>
      <c r="T21" s="63">
        <f>$B21*Potenze!T21/1000</f>
        <v>0</v>
      </c>
      <c r="U21" s="63">
        <f>$B21*Potenze!U21/1000</f>
        <v>0</v>
      </c>
      <c r="V21" s="63">
        <f>$B21*Potenze!V21/1000</f>
        <v>0</v>
      </c>
      <c r="W21" s="63">
        <f>$B21*Potenze!W21/1000</f>
        <v>0</v>
      </c>
      <c r="X21" s="63">
        <f>$B21*Potenze!X21/1000</f>
        <v>0</v>
      </c>
      <c r="Y21" s="63">
        <f>$B21*Potenze!Y21/1000</f>
        <v>0</v>
      </c>
      <c r="Z21" s="63">
        <f>$B21*Potenze!Z21/1000</f>
        <v>0</v>
      </c>
      <c r="AA21" s="110">
        <f>SUM(C21:Z21)</f>
        <v>0</v>
      </c>
      <c r="AB21" s="58"/>
    </row>
    <row r="22" spans="1:28" ht="15" thickBot="1">
      <c r="A22" s="42" t="s">
        <v>33</v>
      </c>
      <c r="B22" s="114"/>
      <c r="C22" s="43">
        <f>SUM(C3:C19)</f>
        <v>0.2</v>
      </c>
      <c r="D22" s="43">
        <f>SUM(D3:D19)</f>
        <v>0.2</v>
      </c>
      <c r="E22" s="43">
        <f>SUM(E3:E19)</f>
        <v>0.2</v>
      </c>
      <c r="F22" s="43">
        <f>SUM(F3:F19)</f>
        <v>0.2</v>
      </c>
      <c r="G22" s="43">
        <f>SUM(G3:G19)</f>
        <v>0.2</v>
      </c>
      <c r="H22" s="43">
        <f>SUM(H3:H19)</f>
        <v>0.2</v>
      </c>
      <c r="I22" s="43">
        <f>SUM(I3:I19)</f>
        <v>0.2</v>
      </c>
      <c r="J22" s="85">
        <f>SUM(J3:J19)</f>
        <v>0.23</v>
      </c>
      <c r="K22" s="85">
        <f>SUM(K3:K19)</f>
        <v>0.4800000000000001</v>
      </c>
      <c r="L22" s="85">
        <f>SUM(L3:L19)</f>
        <v>1.2</v>
      </c>
      <c r="M22" s="85">
        <f>SUM(M3:M19)</f>
        <v>0.2</v>
      </c>
      <c r="N22" s="85">
        <f>SUM(N3:N20)</f>
        <v>0.2</v>
      </c>
      <c r="O22" s="85">
        <f>SUM(O3:O19)</f>
        <v>0.2</v>
      </c>
      <c r="P22" s="85">
        <f>SUM(P3:P19)</f>
        <v>0.30000000000000004</v>
      </c>
      <c r="Q22" s="85">
        <f>SUM(Q3:Q20)</f>
        <v>0.6800000000000002</v>
      </c>
      <c r="R22" s="85">
        <f>SUM(R3:R19)</f>
        <v>1</v>
      </c>
      <c r="S22" s="85">
        <f>SUM(S3:S19)</f>
        <v>0.2</v>
      </c>
      <c r="T22" s="85">
        <f>SUM(T3:T19)</f>
        <v>0.2</v>
      </c>
      <c r="U22" s="43">
        <f>SUM(U3:U19)</f>
        <v>0.2</v>
      </c>
      <c r="V22" s="43">
        <f>SUM(V3:V19)</f>
        <v>0.2</v>
      </c>
      <c r="W22" s="43">
        <f>SUM(W3:W19)</f>
        <v>0.775</v>
      </c>
      <c r="X22" s="43">
        <f>SUM(X3:X19)</f>
        <v>2.59</v>
      </c>
      <c r="Y22" s="43">
        <f>SUM(Y3:Y19)</f>
        <v>1.65</v>
      </c>
      <c r="Z22" s="44">
        <f>SUM(Z3:Z19)</f>
        <v>1.15</v>
      </c>
      <c r="AA22" s="99">
        <f>SUM(AA3:AA21)</f>
        <v>12.426428571428573</v>
      </c>
      <c r="AB22" s="45"/>
    </row>
    <row r="23" spans="1:28" s="57" customFormat="1" ht="14.25">
      <c r="A23" s="30"/>
      <c r="B23" s="30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46"/>
      <c r="AB23" s="45"/>
    </row>
    <row r="24" spans="1:28" ht="14.25">
      <c r="A24" s="30"/>
      <c r="B24" s="30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1"/>
    </row>
    <row r="25" spans="1:28" ht="14.25">
      <c r="A25" s="40" t="str">
        <f>+'[1]Tempo'!A24</f>
        <v>ESTATE</v>
      </c>
      <c r="B25" s="4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30" ht="32.25" customHeight="1">
      <c r="A26" s="118" t="str">
        <f>Potenze!A26</f>
        <v>Utenza</v>
      </c>
      <c r="B26" s="125" t="str">
        <f>Potenze!B26</f>
        <v>Potenza istantanea (W)</v>
      </c>
      <c r="C26" s="87">
        <v>0</v>
      </c>
      <c r="D26" s="87">
        <v>1</v>
      </c>
      <c r="E26" s="87">
        <v>2</v>
      </c>
      <c r="F26" s="87">
        <v>3</v>
      </c>
      <c r="G26" s="87">
        <v>4</v>
      </c>
      <c r="H26" s="87">
        <v>5</v>
      </c>
      <c r="I26" s="87">
        <v>6</v>
      </c>
      <c r="J26" s="87">
        <v>7</v>
      </c>
      <c r="K26" s="87">
        <v>8</v>
      </c>
      <c r="L26" s="87">
        <v>9</v>
      </c>
      <c r="M26" s="87">
        <v>10</v>
      </c>
      <c r="N26" s="87">
        <v>11</v>
      </c>
      <c r="O26" s="87">
        <v>12</v>
      </c>
      <c r="P26" s="87">
        <v>13</v>
      </c>
      <c r="Q26" s="87">
        <v>14</v>
      </c>
      <c r="R26" s="87">
        <v>15</v>
      </c>
      <c r="S26" s="87">
        <v>16</v>
      </c>
      <c r="T26" s="87">
        <v>17</v>
      </c>
      <c r="U26" s="87">
        <v>18</v>
      </c>
      <c r="V26" s="87">
        <v>19</v>
      </c>
      <c r="W26" s="87">
        <v>20</v>
      </c>
      <c r="X26" s="87">
        <v>21</v>
      </c>
      <c r="Y26" s="87">
        <v>22</v>
      </c>
      <c r="Z26" s="119">
        <v>23</v>
      </c>
      <c r="AA26" s="97" t="s">
        <v>32</v>
      </c>
      <c r="AB26" s="1"/>
      <c r="AC26" s="123" t="s">
        <v>63</v>
      </c>
      <c r="AD26" s="124" t="s">
        <v>64</v>
      </c>
    </row>
    <row r="27" spans="1:30" ht="14.25">
      <c r="A27" s="121" t="str">
        <f>Potenze!A27</f>
        <v>Frigorifero</v>
      </c>
      <c r="B27" s="120">
        <f>Potenze!B27</f>
        <v>200</v>
      </c>
      <c r="C27" s="33">
        <f>Potenze!C27*$B27/1000</f>
        <v>0.2</v>
      </c>
      <c r="D27" s="62">
        <f>Potenze!D27*$B27/1000</f>
        <v>0.2</v>
      </c>
      <c r="E27" s="62">
        <f>Potenze!E27*$B27/1000</f>
        <v>0.2</v>
      </c>
      <c r="F27" s="62">
        <f>Potenze!F27*$B27/1000</f>
        <v>0.2</v>
      </c>
      <c r="G27" s="62">
        <f>Potenze!G27*$B27/1000</f>
        <v>0.2</v>
      </c>
      <c r="H27" s="62">
        <f>Potenze!H27*$B27/1000</f>
        <v>0.2</v>
      </c>
      <c r="I27" s="62">
        <f>Potenze!I27*$B27/1000</f>
        <v>0.2</v>
      </c>
      <c r="J27" s="62">
        <f>Potenze!J27*$B27/1000</f>
        <v>0.2</v>
      </c>
      <c r="K27" s="62">
        <f>Potenze!K27*$B27/1000</f>
        <v>0.2</v>
      </c>
      <c r="L27" s="62">
        <f>Potenze!L27*$B27/1000</f>
        <v>0.2</v>
      </c>
      <c r="M27" s="62">
        <f>Potenze!M27*$B27/1000</f>
        <v>0.2</v>
      </c>
      <c r="N27" s="62">
        <f>Potenze!N27*$B27/1000</f>
        <v>0.2</v>
      </c>
      <c r="O27" s="62">
        <f>Potenze!O27*$B27/1000</f>
        <v>0.2</v>
      </c>
      <c r="P27" s="62">
        <f>Potenze!P27*$B27/1000</f>
        <v>0.2</v>
      </c>
      <c r="Q27" s="62">
        <f>Potenze!Q27*$B27/1000</f>
        <v>0.2</v>
      </c>
      <c r="R27" s="62">
        <f>Potenze!R27*$B27/1000</f>
        <v>0.2</v>
      </c>
      <c r="S27" s="62">
        <f>Potenze!S27*$B27/1000</f>
        <v>0.2</v>
      </c>
      <c r="T27" s="62">
        <f>Potenze!T27*$B27/1000</f>
        <v>0.2</v>
      </c>
      <c r="U27" s="62">
        <f>Potenze!U27*$B27/1000</f>
        <v>0.2</v>
      </c>
      <c r="V27" s="62">
        <f>Potenze!V27*$B27/1000</f>
        <v>0.2</v>
      </c>
      <c r="W27" s="62">
        <f>Potenze!W27*$B27/1000</f>
        <v>0.2</v>
      </c>
      <c r="X27" s="62">
        <f>Potenze!X27*$B27/1000</f>
        <v>0.2</v>
      </c>
      <c r="Y27" s="62">
        <f>Potenze!Y27*$B27/1000</f>
        <v>0.2</v>
      </c>
      <c r="Z27" s="62">
        <f>Potenze!Z27*$B27/1000</f>
        <v>0.2</v>
      </c>
      <c r="AA27" s="110">
        <f aca="true" t="shared" si="1" ref="AA27:AA43">SUM(C27:Z27)</f>
        <v>4.800000000000002</v>
      </c>
      <c r="AB27" s="1"/>
      <c r="AC27" s="78">
        <f>(0.5*G45+H45+I45+J45+K45+L45+M45+N45+O45+P45+Q45+R45+S45+T45+U45+V45+W45)/AA45</f>
        <v>0.5170945629497168</v>
      </c>
      <c r="AD27" s="78">
        <f>(1-AC27)</f>
        <v>0.4829054370502832</v>
      </c>
    </row>
    <row r="28" spans="1:28" ht="14.25">
      <c r="A28" s="121" t="str">
        <f>Potenze!A28</f>
        <v>TV1</v>
      </c>
      <c r="B28" s="120">
        <f>Potenze!B28</f>
        <v>200</v>
      </c>
      <c r="C28" s="62">
        <f>Potenze!C28*$B28/1000</f>
        <v>0</v>
      </c>
      <c r="D28" s="62">
        <f>Potenze!D28*$B28/1000</f>
        <v>0</v>
      </c>
      <c r="E28" s="62">
        <f>Potenze!E28*$B28/1000</f>
        <v>0</v>
      </c>
      <c r="F28" s="62">
        <f>Potenze!F28*$B28/1000</f>
        <v>0</v>
      </c>
      <c r="G28" s="62">
        <f>Potenze!G28*$B28/1000</f>
        <v>0</v>
      </c>
      <c r="H28" s="62">
        <f>Potenze!H28*$B28/1000</f>
        <v>0</v>
      </c>
      <c r="I28" s="62">
        <f>Potenze!I28*$B28/1000</f>
        <v>0</v>
      </c>
      <c r="J28" s="62">
        <f>Potenze!J28*$B28/1000</f>
        <v>0</v>
      </c>
      <c r="K28" s="62">
        <f>Potenze!K28*$B28/1000</f>
        <v>0</v>
      </c>
      <c r="L28" s="62">
        <f>Potenze!L28*$B28/1000</f>
        <v>0</v>
      </c>
      <c r="M28" s="62">
        <f>Potenze!M28*$B28/1000</f>
        <v>0</v>
      </c>
      <c r="N28" s="62">
        <f>Potenze!N28*$B28/1000</f>
        <v>0</v>
      </c>
      <c r="O28" s="62">
        <f>Potenze!O28*$B28/1000</f>
        <v>0</v>
      </c>
      <c r="P28" s="62">
        <f>Potenze!P28*$B28/1000</f>
        <v>0.1</v>
      </c>
      <c r="Q28" s="62">
        <f>Potenze!Q28*$B28/1000</f>
        <v>0.2</v>
      </c>
      <c r="R28" s="62">
        <f>Potenze!R28*$B28/1000</f>
        <v>0.1</v>
      </c>
      <c r="S28" s="62">
        <f>Potenze!S28*$B28/1000</f>
        <v>0</v>
      </c>
      <c r="T28" s="62">
        <f>Potenze!T28*$B28/1000</f>
        <v>0</v>
      </c>
      <c r="U28" s="62">
        <f>Potenze!U28*$B28/1000</f>
        <v>0</v>
      </c>
      <c r="V28" s="62">
        <f>Potenze!V28*$B28/1000</f>
        <v>0</v>
      </c>
      <c r="W28" s="62">
        <f>Potenze!W28*$B28/1000</f>
        <v>0.2</v>
      </c>
      <c r="X28" s="62">
        <f>Potenze!X28*$B28/1000</f>
        <v>0</v>
      </c>
      <c r="Y28" s="62">
        <f>Potenze!Y28*$B28/1000</f>
        <v>0</v>
      </c>
      <c r="Z28" s="62">
        <f>Potenze!Z28*$B28/1000</f>
        <v>0</v>
      </c>
      <c r="AA28" s="110">
        <f t="shared" si="1"/>
        <v>0.6000000000000001</v>
      </c>
      <c r="AB28" s="1"/>
    </row>
    <row r="29" spans="1:28" ht="14.25">
      <c r="A29" s="121" t="str">
        <f>Potenze!A29</f>
        <v>TV2</v>
      </c>
      <c r="B29" s="120">
        <f>Potenze!B29</f>
        <v>300</v>
      </c>
      <c r="C29" s="62">
        <f>Potenze!C29*$B29/1000</f>
        <v>0</v>
      </c>
      <c r="D29" s="62">
        <f>Potenze!D29*$B29/1000</f>
        <v>0</v>
      </c>
      <c r="E29" s="62">
        <f>Potenze!E29*$B29/1000</f>
        <v>0</v>
      </c>
      <c r="F29" s="62">
        <f>Potenze!F29*$B29/1000</f>
        <v>0</v>
      </c>
      <c r="G29" s="62">
        <f>Potenze!G29*$B29/1000</f>
        <v>0</v>
      </c>
      <c r="H29" s="62">
        <f>Potenze!H29*$B29/1000</f>
        <v>0</v>
      </c>
      <c r="I29" s="62">
        <f>Potenze!I29*$B29/1000</f>
        <v>0</v>
      </c>
      <c r="J29" s="62">
        <f>Potenze!J29*$B29/1000</f>
        <v>0</v>
      </c>
      <c r="K29" s="62">
        <f>Potenze!K29*$B29/1000</f>
        <v>0</v>
      </c>
      <c r="L29" s="62">
        <f>Potenze!L29*$B29/1000</f>
        <v>0</v>
      </c>
      <c r="M29" s="62">
        <f>Potenze!M29*$B29/1000</f>
        <v>0</v>
      </c>
      <c r="N29" s="62">
        <f>Potenze!N29*$B29/1000</f>
        <v>0</v>
      </c>
      <c r="O29" s="62">
        <f>Potenze!O29*$B29/1000</f>
        <v>0</v>
      </c>
      <c r="P29" s="62">
        <f>Potenze!P29*$B29/1000</f>
        <v>0</v>
      </c>
      <c r="Q29" s="62">
        <f>Potenze!Q29*$B29/1000</f>
        <v>0</v>
      </c>
      <c r="R29" s="62">
        <f>Potenze!R29*$B29/1000</f>
        <v>0</v>
      </c>
      <c r="S29" s="62">
        <f>Potenze!S29*$B29/1000</f>
        <v>0</v>
      </c>
      <c r="T29" s="62">
        <f>Potenze!T29*$B29/1000</f>
        <v>0</v>
      </c>
      <c r="U29" s="62">
        <f>Potenze!U29*$B29/1000</f>
        <v>0</v>
      </c>
      <c r="V29" s="62">
        <f>Potenze!V29*$B29/1000</f>
        <v>0</v>
      </c>
      <c r="W29" s="62">
        <f>Potenze!W29*$B29/1000</f>
        <v>0</v>
      </c>
      <c r="X29" s="62">
        <f>Potenze!X29*$B29/1000</f>
        <v>0.3</v>
      </c>
      <c r="Y29" s="62">
        <f>Potenze!Y29*$B29/1000</f>
        <v>0.3</v>
      </c>
      <c r="Z29" s="62">
        <f>Potenze!Z29*$B29/1000</f>
        <v>0.3</v>
      </c>
      <c r="AA29" s="110">
        <f t="shared" si="1"/>
        <v>0.8999999999999999</v>
      </c>
      <c r="AB29" s="1"/>
    </row>
    <row r="30" spans="1:28" ht="14.25">
      <c r="A30" s="121" t="str">
        <f>Potenze!A30</f>
        <v>LUCE1 (cucina)</v>
      </c>
      <c r="B30" s="120">
        <f>Potenze!B30</f>
        <v>200</v>
      </c>
      <c r="C30" s="62">
        <f>Potenze!C30*$B30/1000</f>
        <v>0</v>
      </c>
      <c r="D30" s="62">
        <f>Potenze!D30*$B30/1000</f>
        <v>0</v>
      </c>
      <c r="E30" s="62">
        <f>Potenze!E30*$B30/1000</f>
        <v>0</v>
      </c>
      <c r="F30" s="62">
        <f>Potenze!F30*$B30/1000</f>
        <v>0</v>
      </c>
      <c r="G30" s="62">
        <f>Potenze!G30*$B30/1000</f>
        <v>0</v>
      </c>
      <c r="H30" s="62">
        <f>Potenze!H30*$B30/1000</f>
        <v>0</v>
      </c>
      <c r="I30" s="62">
        <f>Potenze!I30*$B30/1000</f>
        <v>0</v>
      </c>
      <c r="J30" s="62">
        <f>Potenze!J30*$B30/1000</f>
        <v>0</v>
      </c>
      <c r="K30" s="62">
        <f>Potenze!K30*$B30/1000</f>
        <v>0</v>
      </c>
      <c r="L30" s="62">
        <f>Potenze!L30*$B30/1000</f>
        <v>0</v>
      </c>
      <c r="M30" s="62">
        <f>Potenze!M30*$B30/1000</f>
        <v>0</v>
      </c>
      <c r="N30" s="62">
        <f>Potenze!N30*$B30/1000</f>
        <v>0</v>
      </c>
      <c r="O30" s="62">
        <f>Potenze!O30*$B30/1000</f>
        <v>0</v>
      </c>
      <c r="P30" s="62">
        <f>Potenze!P30*$B30/1000</f>
        <v>0</v>
      </c>
      <c r="Q30" s="62">
        <f>Potenze!Q30*$B30/1000</f>
        <v>0</v>
      </c>
      <c r="R30" s="62">
        <f>Potenze!R30*$B30/1000</f>
        <v>0</v>
      </c>
      <c r="S30" s="62">
        <f>Potenze!S30*$B30/1000</f>
        <v>0</v>
      </c>
      <c r="T30" s="62">
        <f>Potenze!T30*$B30/1000</f>
        <v>0</v>
      </c>
      <c r="U30" s="62">
        <f>Potenze!U30*$B30/1000</f>
        <v>0</v>
      </c>
      <c r="V30" s="62">
        <f>Potenze!V30*$B30/1000</f>
        <v>0</v>
      </c>
      <c r="W30" s="62">
        <f>Potenze!W30*$B30/1000</f>
        <v>0.1</v>
      </c>
      <c r="X30" s="62">
        <f>Potenze!X30*$B30/1000</f>
        <v>0.2</v>
      </c>
      <c r="Y30" s="62">
        <f>Potenze!Y30*$B30/1000</f>
        <v>0.2</v>
      </c>
      <c r="Z30" s="62">
        <f>Potenze!Z30*$B30/1000</f>
        <v>0.2</v>
      </c>
      <c r="AA30" s="110">
        <f t="shared" si="1"/>
        <v>0.7</v>
      </c>
      <c r="AB30" s="1"/>
    </row>
    <row r="31" spans="1:28" ht="14.25">
      <c r="A31" s="121" t="str">
        <f>Potenze!A31</f>
        <v>LUCE2 (bagno)</v>
      </c>
      <c r="B31" s="120">
        <f>Potenze!B31</f>
        <v>100</v>
      </c>
      <c r="C31" s="62">
        <f>Potenze!C31*$B31/1000</f>
        <v>0</v>
      </c>
      <c r="D31" s="62">
        <f>Potenze!D31*$B31/1000</f>
        <v>0</v>
      </c>
      <c r="E31" s="62">
        <f>Potenze!E31*$B31/1000</f>
        <v>0</v>
      </c>
      <c r="F31" s="62">
        <f>Potenze!F31*$B31/1000</f>
        <v>0</v>
      </c>
      <c r="G31" s="62">
        <f>Potenze!G31*$B31/1000</f>
        <v>0</v>
      </c>
      <c r="H31" s="62">
        <f>Potenze!H31*$B31/1000</f>
        <v>0</v>
      </c>
      <c r="I31" s="62">
        <f>Potenze!I31*$B31/1000</f>
        <v>0</v>
      </c>
      <c r="J31" s="62">
        <f>Potenze!J31*$B31/1000</f>
        <v>0</v>
      </c>
      <c r="K31" s="62">
        <f>Potenze!K31*$B31/1000</f>
        <v>0</v>
      </c>
      <c r="L31" s="62">
        <f>Potenze!L31*$B31/1000</f>
        <v>0</v>
      </c>
      <c r="M31" s="62">
        <f>Potenze!M31*$B31/1000</f>
        <v>0</v>
      </c>
      <c r="N31" s="62">
        <f>Potenze!N31*$B31/1000</f>
        <v>0</v>
      </c>
      <c r="O31" s="62">
        <f>Potenze!O31*$B31/1000</f>
        <v>0</v>
      </c>
      <c r="P31" s="62">
        <f>Potenze!P31*$B31/1000</f>
        <v>0</v>
      </c>
      <c r="Q31" s="62">
        <f>Potenze!Q31*$B31/1000</f>
        <v>0</v>
      </c>
      <c r="R31" s="62">
        <f>Potenze!R31*$B31/1000</f>
        <v>0</v>
      </c>
      <c r="S31" s="62">
        <f>Potenze!S31*$B31/1000</f>
        <v>0</v>
      </c>
      <c r="T31" s="62">
        <f>Potenze!T31*$B31/1000</f>
        <v>0</v>
      </c>
      <c r="U31" s="62">
        <f>Potenze!U31*$B31/1000</f>
        <v>0</v>
      </c>
      <c r="V31" s="62">
        <f>Potenze!V31*$B31/1000</f>
        <v>0</v>
      </c>
      <c r="W31" s="62">
        <f>Potenze!W31*$B31/1000</f>
        <v>0.1</v>
      </c>
      <c r="X31" s="62">
        <f>Potenze!X31*$B31/1000</f>
        <v>0.1</v>
      </c>
      <c r="Y31" s="62">
        <f>Potenze!Y31*$B31/1000</f>
        <v>0</v>
      </c>
      <c r="Z31" s="62">
        <f>Potenze!Z31*$B31/1000</f>
        <v>0</v>
      </c>
      <c r="AA31" s="110">
        <f t="shared" si="1"/>
        <v>0.2</v>
      </c>
      <c r="AB31" s="1"/>
    </row>
    <row r="32" spans="1:28" ht="14.25">
      <c r="A32" s="121" t="str">
        <f>Potenze!A32</f>
        <v>LUCE3 (camera 1)</v>
      </c>
      <c r="B32" s="120">
        <f>Potenze!B32</f>
        <v>150</v>
      </c>
      <c r="C32" s="62">
        <f>Potenze!C32*$B32/1000</f>
        <v>0</v>
      </c>
      <c r="D32" s="62">
        <f>Potenze!D32*$B32/1000</f>
        <v>0</v>
      </c>
      <c r="E32" s="62">
        <f>Potenze!E32*$B32/1000</f>
        <v>0</v>
      </c>
      <c r="F32" s="62">
        <f>Potenze!F32*$B32/1000</f>
        <v>0</v>
      </c>
      <c r="G32" s="62">
        <f>Potenze!G32*$B32/1000</f>
        <v>0</v>
      </c>
      <c r="H32" s="62">
        <f>Potenze!H32*$B32/1000</f>
        <v>0</v>
      </c>
      <c r="I32" s="62">
        <f>Potenze!I32*$B32/1000</f>
        <v>0</v>
      </c>
      <c r="J32" s="62">
        <f>Potenze!J32*$B32/1000</f>
        <v>0</v>
      </c>
      <c r="K32" s="62">
        <f>Potenze!K32*$B32/1000</f>
        <v>0</v>
      </c>
      <c r="L32" s="62">
        <f>Potenze!L32*$B32/1000</f>
        <v>0</v>
      </c>
      <c r="M32" s="62">
        <f>Potenze!M32*$B32/1000</f>
        <v>0</v>
      </c>
      <c r="N32" s="62">
        <f>Potenze!N32*$B32/1000</f>
        <v>0</v>
      </c>
      <c r="O32" s="62">
        <f>Potenze!O32*$B32/1000</f>
        <v>0</v>
      </c>
      <c r="P32" s="62">
        <f>Potenze!P32*$B32/1000</f>
        <v>0</v>
      </c>
      <c r="Q32" s="62">
        <f>Potenze!Q32*$B32/1000</f>
        <v>0</v>
      </c>
      <c r="R32" s="62">
        <f>Potenze!R32*$B32/1000</f>
        <v>0</v>
      </c>
      <c r="S32" s="62">
        <f>Potenze!S32*$B32/1000</f>
        <v>0</v>
      </c>
      <c r="T32" s="62">
        <f>Potenze!T32*$B32/1000</f>
        <v>0</v>
      </c>
      <c r="U32" s="62">
        <f>Potenze!U32*$B32/1000</f>
        <v>0</v>
      </c>
      <c r="V32" s="62">
        <f>Potenze!V32*$B32/1000</f>
        <v>0</v>
      </c>
      <c r="W32" s="62">
        <f>Potenze!W32*$B32/1000</f>
        <v>0</v>
      </c>
      <c r="X32" s="62">
        <f>Potenze!X32*$B32/1000</f>
        <v>0</v>
      </c>
      <c r="Y32" s="62">
        <f>Potenze!Y32*$B32/1000</f>
        <v>0.15</v>
      </c>
      <c r="Z32" s="62">
        <f>Potenze!Z32*$B32/1000</f>
        <v>0</v>
      </c>
      <c r="AA32" s="110">
        <f t="shared" si="1"/>
        <v>0.15</v>
      </c>
      <c r="AB32" s="1"/>
    </row>
    <row r="33" spans="1:28" ht="14.25">
      <c r="A33" s="121" t="str">
        <f>Potenze!A33</f>
        <v>LUCE4 (camera 2)</v>
      </c>
      <c r="B33" s="120">
        <f>Potenze!B33</f>
        <v>150</v>
      </c>
      <c r="C33" s="62">
        <f>Potenze!C33*$B33/1000</f>
        <v>0</v>
      </c>
      <c r="D33" s="62">
        <f>Potenze!D33*$B33/1000</f>
        <v>0</v>
      </c>
      <c r="E33" s="62">
        <f>Potenze!E33*$B33/1000</f>
        <v>0</v>
      </c>
      <c r="F33" s="62">
        <f>Potenze!F33*$B33/1000</f>
        <v>0</v>
      </c>
      <c r="G33" s="62">
        <f>Potenze!G33*$B33/1000</f>
        <v>0</v>
      </c>
      <c r="H33" s="62">
        <f>Potenze!H33*$B33/1000</f>
        <v>0</v>
      </c>
      <c r="I33" s="62">
        <f>Potenze!I33*$B33/1000</f>
        <v>0</v>
      </c>
      <c r="J33" s="62">
        <f>Potenze!J33*$B33/1000</f>
        <v>0</v>
      </c>
      <c r="K33" s="62">
        <f>Potenze!K33*$B33/1000</f>
        <v>0</v>
      </c>
      <c r="L33" s="62">
        <f>Potenze!L33*$B33/1000</f>
        <v>0</v>
      </c>
      <c r="M33" s="62">
        <f>Potenze!M33*$B33/1000</f>
        <v>0</v>
      </c>
      <c r="N33" s="62">
        <f>Potenze!N33*$B33/1000</f>
        <v>0</v>
      </c>
      <c r="O33" s="62">
        <f>Potenze!O33*$B33/1000</f>
        <v>0</v>
      </c>
      <c r="P33" s="62">
        <f>Potenze!P33*$B33/1000</f>
        <v>0</v>
      </c>
      <c r="Q33" s="62">
        <f>Potenze!Q33*$B33/1000</f>
        <v>0</v>
      </c>
      <c r="R33" s="62">
        <f>Potenze!R33*$B33/1000</f>
        <v>0</v>
      </c>
      <c r="S33" s="62">
        <f>Potenze!S33*$B33/1000</f>
        <v>0</v>
      </c>
      <c r="T33" s="62">
        <f>Potenze!T33*$B33/1000</f>
        <v>0</v>
      </c>
      <c r="U33" s="62">
        <f>Potenze!U33*$B33/1000</f>
        <v>0</v>
      </c>
      <c r="V33" s="62">
        <f>Potenze!V33*$B33/1000</f>
        <v>0</v>
      </c>
      <c r="W33" s="62">
        <f>Potenze!W33*$B33/1000</f>
        <v>0</v>
      </c>
      <c r="X33" s="62">
        <f>Potenze!X33*$B33/1000</f>
        <v>0.15</v>
      </c>
      <c r="Y33" s="62">
        <f>Potenze!Y33*$B33/1000</f>
        <v>0.15</v>
      </c>
      <c r="Z33" s="62">
        <f>Potenze!Z33*$B33/1000</f>
        <v>0</v>
      </c>
      <c r="AA33" s="110">
        <f t="shared" si="1"/>
        <v>0.3</v>
      </c>
      <c r="AB33" s="1"/>
    </row>
    <row r="34" spans="1:28" ht="14.25">
      <c r="A34" s="121" t="str">
        <f>Potenze!A34</f>
        <v>LUCE5 (soggiorno)</v>
      </c>
      <c r="B34" s="120">
        <f>Potenze!B34</f>
        <v>500</v>
      </c>
      <c r="C34" s="62">
        <f>Potenze!C34*$B34/1000</f>
        <v>0</v>
      </c>
      <c r="D34" s="62">
        <f>Potenze!D34*$B34/1000</f>
        <v>0</v>
      </c>
      <c r="E34" s="62">
        <f>Potenze!E34*$B34/1000</f>
        <v>0</v>
      </c>
      <c r="F34" s="62">
        <f>Potenze!F34*$B34/1000</f>
        <v>0</v>
      </c>
      <c r="G34" s="62">
        <f>Potenze!G34*$B34/1000</f>
        <v>0</v>
      </c>
      <c r="H34" s="62">
        <f>Potenze!H34*$B34/1000</f>
        <v>0</v>
      </c>
      <c r="I34" s="62">
        <f>Potenze!I34*$B34/1000</f>
        <v>0</v>
      </c>
      <c r="J34" s="62">
        <f>Potenze!J34*$B34/1000</f>
        <v>0</v>
      </c>
      <c r="K34" s="62">
        <f>Potenze!K34*$B34/1000</f>
        <v>0</v>
      </c>
      <c r="L34" s="62">
        <f>Potenze!L34*$B34/1000</f>
        <v>0</v>
      </c>
      <c r="M34" s="62">
        <f>Potenze!M34*$B34/1000</f>
        <v>0</v>
      </c>
      <c r="N34" s="62">
        <f>Potenze!N34*$B34/1000</f>
        <v>0</v>
      </c>
      <c r="O34" s="62">
        <f>Potenze!O34*$B34/1000</f>
        <v>0</v>
      </c>
      <c r="P34" s="62">
        <f>Potenze!P34*$B34/1000</f>
        <v>0</v>
      </c>
      <c r="Q34" s="62">
        <f>Potenze!Q34*$B34/1000</f>
        <v>0</v>
      </c>
      <c r="R34" s="62">
        <f>Potenze!R34*$B34/1000</f>
        <v>0</v>
      </c>
      <c r="S34" s="62">
        <f>Potenze!S34*$B34/1000</f>
        <v>0</v>
      </c>
      <c r="T34" s="62">
        <f>Potenze!T34*$B34/1000</f>
        <v>0</v>
      </c>
      <c r="U34" s="62">
        <f>Potenze!U34*$B34/1000</f>
        <v>0</v>
      </c>
      <c r="V34" s="62">
        <f>Potenze!V34*$B34/1000</f>
        <v>0</v>
      </c>
      <c r="W34" s="62">
        <f>Potenze!W34*$B34/1000</f>
        <v>0</v>
      </c>
      <c r="X34" s="62">
        <f>Potenze!X34*$B34/1000</f>
        <v>0.5</v>
      </c>
      <c r="Y34" s="62">
        <f>Potenze!Y34*$B34/1000</f>
        <v>0.5</v>
      </c>
      <c r="Z34" s="62">
        <f>Potenze!Z34*$B34/1000</f>
        <v>0.5</v>
      </c>
      <c r="AA34" s="110">
        <f t="shared" si="1"/>
        <v>1.5</v>
      </c>
      <c r="AB34" s="1"/>
    </row>
    <row r="35" spans="1:28" ht="14.25">
      <c r="A35" s="121" t="str">
        <f>Potenze!A35</f>
        <v>LUCE6 (studio/altro)</v>
      </c>
      <c r="B35" s="120">
        <f>Potenze!B35</f>
        <v>100</v>
      </c>
      <c r="C35" s="62">
        <f>Potenze!C35*$B35/1000</f>
        <v>0</v>
      </c>
      <c r="D35" s="62">
        <f>Potenze!D35*$B35/1000</f>
        <v>0</v>
      </c>
      <c r="E35" s="62">
        <f>Potenze!E35*$B35/1000</f>
        <v>0</v>
      </c>
      <c r="F35" s="62">
        <f>Potenze!F35*$B35/1000</f>
        <v>0</v>
      </c>
      <c r="G35" s="62">
        <f>Potenze!G35*$B35/1000</f>
        <v>0</v>
      </c>
      <c r="H35" s="62">
        <f>Potenze!H35*$B35/1000</f>
        <v>0</v>
      </c>
      <c r="I35" s="62">
        <f>Potenze!I35*$B35/1000</f>
        <v>0</v>
      </c>
      <c r="J35" s="62">
        <f>Potenze!J35*$B35/1000</f>
        <v>0</v>
      </c>
      <c r="K35" s="62">
        <f>Potenze!K35*$B35/1000</f>
        <v>0</v>
      </c>
      <c r="L35" s="62">
        <f>Potenze!L35*$B35/1000</f>
        <v>0</v>
      </c>
      <c r="M35" s="62">
        <f>Potenze!M35*$B35/1000</f>
        <v>0</v>
      </c>
      <c r="N35" s="62">
        <f>Potenze!N35*$B35/1000</f>
        <v>0</v>
      </c>
      <c r="O35" s="62">
        <f>Potenze!O35*$B35/1000</f>
        <v>0</v>
      </c>
      <c r="P35" s="62">
        <f>Potenze!P35*$B35/1000</f>
        <v>0</v>
      </c>
      <c r="Q35" s="62">
        <f>Potenze!Q35*$B35/1000</f>
        <v>0</v>
      </c>
      <c r="R35" s="62">
        <f>Potenze!R35*$B35/1000</f>
        <v>0</v>
      </c>
      <c r="S35" s="62">
        <f>Potenze!S35*$B35/1000</f>
        <v>0</v>
      </c>
      <c r="T35" s="62">
        <f>Potenze!T35*$B35/1000</f>
        <v>0</v>
      </c>
      <c r="U35" s="62">
        <f>Potenze!U35*$B35/1000</f>
        <v>0</v>
      </c>
      <c r="V35" s="62">
        <f>Potenze!V35*$B35/1000</f>
        <v>0</v>
      </c>
      <c r="W35" s="62">
        <f>Potenze!W35*$B35/1000</f>
        <v>0</v>
      </c>
      <c r="X35" s="62">
        <f>Potenze!X35*$B35/1000</f>
        <v>0</v>
      </c>
      <c r="Y35" s="62">
        <f>Potenze!Y35*$B35/1000</f>
        <v>0</v>
      </c>
      <c r="Z35" s="62">
        <f>Potenze!Z35*$B35/1000</f>
        <v>0</v>
      </c>
      <c r="AA35" s="110">
        <f t="shared" si="1"/>
        <v>0</v>
      </c>
      <c r="AB35" s="1"/>
    </row>
    <row r="36" spans="1:28" ht="14.25">
      <c r="A36" s="121" t="str">
        <f>Potenze!A36</f>
        <v>LUCE7 (corridoio)</v>
      </c>
      <c r="B36" s="120">
        <f>Potenze!B36</f>
        <v>150</v>
      </c>
      <c r="C36" s="62">
        <f>Potenze!C36*$B36/1000</f>
        <v>0</v>
      </c>
      <c r="D36" s="62">
        <f>Potenze!D36*$B36/1000</f>
        <v>0</v>
      </c>
      <c r="E36" s="62">
        <f>Potenze!E36*$B36/1000</f>
        <v>0</v>
      </c>
      <c r="F36" s="62">
        <f>Potenze!F36*$B36/1000</f>
        <v>0</v>
      </c>
      <c r="G36" s="62">
        <f>Potenze!G36*$B36/1000</f>
        <v>0</v>
      </c>
      <c r="H36" s="62">
        <f>Potenze!H36*$B36/1000</f>
        <v>0</v>
      </c>
      <c r="I36" s="62">
        <f>Potenze!I36*$B36/1000</f>
        <v>0</v>
      </c>
      <c r="J36" s="62">
        <f>Potenze!J36*$B36/1000</f>
        <v>0</v>
      </c>
      <c r="K36" s="62">
        <f>Potenze!K36*$B36/1000</f>
        <v>0</v>
      </c>
      <c r="L36" s="62">
        <f>Potenze!L36*$B36/1000</f>
        <v>0</v>
      </c>
      <c r="M36" s="62">
        <f>Potenze!M36*$B36/1000</f>
        <v>0</v>
      </c>
      <c r="N36" s="62">
        <f>Potenze!N36*$B36/1000</f>
        <v>0</v>
      </c>
      <c r="O36" s="62">
        <f>Potenze!O36*$B36/1000</f>
        <v>0</v>
      </c>
      <c r="P36" s="62">
        <f>Potenze!P36*$B36/1000</f>
        <v>0</v>
      </c>
      <c r="Q36" s="62">
        <f>Potenze!Q36*$B36/1000</f>
        <v>0</v>
      </c>
      <c r="R36" s="62">
        <f>Potenze!R36*$B36/1000</f>
        <v>0</v>
      </c>
      <c r="S36" s="62">
        <f>Potenze!S36*$B36/1000</f>
        <v>0</v>
      </c>
      <c r="T36" s="62">
        <f>Potenze!T36*$B36/1000</f>
        <v>0</v>
      </c>
      <c r="U36" s="62">
        <f>Potenze!U36*$B36/1000</f>
        <v>0</v>
      </c>
      <c r="V36" s="62">
        <f>Potenze!V36*$B36/1000</f>
        <v>0</v>
      </c>
      <c r="W36" s="62">
        <f>Potenze!W36*$B36/1000</f>
        <v>0.075</v>
      </c>
      <c r="X36" s="62">
        <f>Potenze!X36*$B36/1000</f>
        <v>0</v>
      </c>
      <c r="Y36" s="62">
        <f>Potenze!Y36*$B36/1000</f>
        <v>0</v>
      </c>
      <c r="Z36" s="62">
        <f>Potenze!Z36*$B36/1000</f>
        <v>0</v>
      </c>
      <c r="AA36" s="110">
        <f t="shared" si="1"/>
        <v>0.075</v>
      </c>
      <c r="AB36" s="1"/>
    </row>
    <row r="37" spans="1:28" ht="14.25">
      <c r="A37" s="121" t="str">
        <f>Potenze!A37</f>
        <v>LAVATRICE</v>
      </c>
      <c r="B37" s="120">
        <f>Potenze!B37</f>
        <v>1000</v>
      </c>
      <c r="C37" s="62">
        <f>Potenze!C37*$B37/1000</f>
        <v>0</v>
      </c>
      <c r="D37" s="62">
        <f>Potenze!D37*$B37/1000</f>
        <v>0</v>
      </c>
      <c r="E37" s="62">
        <f>Potenze!E37*$B37/1000</f>
        <v>0</v>
      </c>
      <c r="F37" s="62">
        <f>Potenze!F37*$B37/1000</f>
        <v>0</v>
      </c>
      <c r="G37" s="62">
        <f>Potenze!G37*$B37/1000</f>
        <v>0</v>
      </c>
      <c r="H37" s="62">
        <f>Potenze!H37*$B37/1000</f>
        <v>0</v>
      </c>
      <c r="I37" s="62">
        <f>Potenze!I37*$B37/1000</f>
        <v>0</v>
      </c>
      <c r="J37" s="62">
        <f>Potenze!J37*$B37/1000</f>
        <v>0</v>
      </c>
      <c r="K37" s="62">
        <f>Potenze!K37*$B37/1000</f>
        <v>0</v>
      </c>
      <c r="L37" s="62">
        <f>Potenze!L37*$B37/1000</f>
        <v>1</v>
      </c>
      <c r="M37" s="62">
        <f>Potenze!M37*$B37/1000</f>
        <v>0</v>
      </c>
      <c r="N37" s="62">
        <f>Potenze!N37*$B37/1000</f>
        <v>0</v>
      </c>
      <c r="O37" s="62">
        <f>Potenze!O37*$B37/1000</f>
        <v>0</v>
      </c>
      <c r="P37" s="62">
        <f>Potenze!P37*$B37/1000</f>
        <v>0</v>
      </c>
      <c r="Q37" s="62">
        <f>Potenze!Q37*$B37/1000</f>
        <v>0</v>
      </c>
      <c r="R37" s="62">
        <f>Potenze!R37*$B37/1000</f>
        <v>0</v>
      </c>
      <c r="S37" s="62">
        <f>Potenze!S37*$B37/1000</f>
        <v>0</v>
      </c>
      <c r="T37" s="62">
        <f>Potenze!T37*$B37/1000</f>
        <v>0</v>
      </c>
      <c r="U37" s="62">
        <f>Potenze!U37*$B37/1000</f>
        <v>0</v>
      </c>
      <c r="V37" s="62">
        <f>Potenze!V37*$B37/1000</f>
        <v>0</v>
      </c>
      <c r="W37" s="62">
        <f>Potenze!W37*$B37/1000</f>
        <v>0</v>
      </c>
      <c r="X37" s="62">
        <f>Potenze!X37*$B37/1000</f>
        <v>0</v>
      </c>
      <c r="Y37" s="62">
        <f>Potenze!Y37*$B37/1000</f>
        <v>0</v>
      </c>
      <c r="Z37" s="62">
        <f>Potenze!Z37*$B37/1000</f>
        <v>0</v>
      </c>
      <c r="AA37" s="129">
        <f>SUM(C37:Z37)/7*4</f>
        <v>0.5714285714285714</v>
      </c>
      <c r="AB37" s="1"/>
    </row>
    <row r="38" spans="1:28" ht="14.25">
      <c r="A38" s="121" t="str">
        <f>Potenze!A38</f>
        <v>LAVASTOVIGLIE</v>
      </c>
      <c r="B38" s="120">
        <f>Potenze!B38</f>
        <v>2000</v>
      </c>
      <c r="C38" s="62">
        <f>Potenze!C38*$B38/1000</f>
        <v>0</v>
      </c>
      <c r="D38" s="62">
        <f>Potenze!D38*$B38/1000</f>
        <v>0</v>
      </c>
      <c r="E38" s="62">
        <f>Potenze!E38*$B38/1000</f>
        <v>0</v>
      </c>
      <c r="F38" s="62">
        <f>Potenze!F38*$B38/1000</f>
        <v>0</v>
      </c>
      <c r="G38" s="62">
        <f>Potenze!G38*$B38/1000</f>
        <v>0</v>
      </c>
      <c r="H38" s="62">
        <f>Potenze!H38*$B38/1000</f>
        <v>0</v>
      </c>
      <c r="I38" s="62">
        <f>Potenze!I38*$B38/1000</f>
        <v>0</v>
      </c>
      <c r="J38" s="62">
        <f>Potenze!J38*$B38/1000</f>
        <v>0</v>
      </c>
      <c r="K38" s="62">
        <f>Potenze!K38*$B38/1000</f>
        <v>0</v>
      </c>
      <c r="L38" s="62">
        <f>Potenze!L38*$B38/1000</f>
        <v>0</v>
      </c>
      <c r="M38" s="62">
        <f>Potenze!M38*$B38/1000</f>
        <v>0</v>
      </c>
      <c r="N38" s="62">
        <f>Potenze!N38*$B38/1000</f>
        <v>0</v>
      </c>
      <c r="O38" s="62">
        <f>Potenze!O38*$B38/1000</f>
        <v>0</v>
      </c>
      <c r="P38" s="62">
        <f>Potenze!P38*$B38/1000</f>
        <v>0</v>
      </c>
      <c r="Q38" s="62">
        <f>Potenze!Q38*$B38/1000</f>
        <v>0</v>
      </c>
      <c r="R38" s="62">
        <f>Potenze!R38*$B38/1000</f>
        <v>1</v>
      </c>
      <c r="S38" s="62">
        <f>Potenze!S38*$B38/1000</f>
        <v>0</v>
      </c>
      <c r="T38" s="62">
        <f>Potenze!T38*$B38/1000</f>
        <v>0</v>
      </c>
      <c r="U38" s="62">
        <f>Potenze!U38*$B38/1000</f>
        <v>0</v>
      </c>
      <c r="V38" s="62">
        <f>Potenze!V38*$B38/1000</f>
        <v>0</v>
      </c>
      <c r="W38" s="62">
        <f>Potenze!W38*$B38/1000</f>
        <v>0</v>
      </c>
      <c r="X38" s="62">
        <f>Potenze!X38*$B38/1000</f>
        <v>0</v>
      </c>
      <c r="Y38" s="62">
        <f>Potenze!Y38*$B38/1000</f>
        <v>0</v>
      </c>
      <c r="Z38" s="62">
        <f>Potenze!Z38*$B38/1000</f>
        <v>0</v>
      </c>
      <c r="AA38" s="110">
        <f t="shared" si="1"/>
        <v>1</v>
      </c>
      <c r="AB38" s="1"/>
    </row>
    <row r="39" spans="1:28" ht="14.25">
      <c r="A39" s="121" t="str">
        <f>Potenze!A39</f>
        <v>FORNO</v>
      </c>
      <c r="B39" s="120">
        <f>Potenze!B39</f>
        <v>1900</v>
      </c>
      <c r="C39" s="62">
        <f>Potenze!C39*$B39/1000</f>
        <v>0</v>
      </c>
      <c r="D39" s="62">
        <f>Potenze!D39*$B39/1000</f>
        <v>0</v>
      </c>
      <c r="E39" s="62">
        <f>Potenze!E39*$B39/1000</f>
        <v>0</v>
      </c>
      <c r="F39" s="62">
        <f>Potenze!F39*$B39/1000</f>
        <v>0</v>
      </c>
      <c r="G39" s="62">
        <f>Potenze!G39*$B39/1000</f>
        <v>0</v>
      </c>
      <c r="H39" s="62">
        <f>Potenze!H39*$B39/1000</f>
        <v>0</v>
      </c>
      <c r="I39" s="62">
        <f>Potenze!I39*$B39/1000</f>
        <v>0</v>
      </c>
      <c r="J39" s="62">
        <f>Potenze!J39*$B39/1000</f>
        <v>0</v>
      </c>
      <c r="K39" s="62">
        <f>Potenze!K39*$B39/1000</f>
        <v>0</v>
      </c>
      <c r="L39" s="62">
        <f>Potenze!L39*$B39/1000</f>
        <v>0</v>
      </c>
      <c r="M39" s="62">
        <f>Potenze!M39*$B39/1000</f>
        <v>0</v>
      </c>
      <c r="N39" s="62">
        <f>Potenze!N39*$B39/1000</f>
        <v>0</v>
      </c>
      <c r="O39" s="62">
        <f>Potenze!O39*$B39/1000</f>
        <v>0</v>
      </c>
      <c r="P39" s="62">
        <f>Potenze!P39*$B39/1000</f>
        <v>0</v>
      </c>
      <c r="Q39" s="62">
        <f>Potenze!Q39*$B39/1000</f>
        <v>0</v>
      </c>
      <c r="R39" s="62">
        <f>Potenze!R39*$B39/1000</f>
        <v>0</v>
      </c>
      <c r="S39" s="62">
        <f>Potenze!S39*$B39/1000</f>
        <v>0</v>
      </c>
      <c r="T39" s="62">
        <f>Potenze!T39*$B39/1000</f>
        <v>0</v>
      </c>
      <c r="U39" s="62">
        <f>Potenze!U39*$B39/1000</f>
        <v>0</v>
      </c>
      <c r="V39" s="62">
        <f>Potenze!V39*$B39/1000</f>
        <v>0</v>
      </c>
      <c r="W39" s="62">
        <f>Potenze!W39*$B39/1000</f>
        <v>0</v>
      </c>
      <c r="X39" s="62">
        <f>Potenze!X39*$B39/1000</f>
        <v>0</v>
      </c>
      <c r="Y39" s="62">
        <f>Potenze!Y39*$B39/1000</f>
        <v>0</v>
      </c>
      <c r="Z39" s="62">
        <f>Potenze!Z39*$B39/1000</f>
        <v>0</v>
      </c>
      <c r="AA39" s="110">
        <f t="shared" si="1"/>
        <v>0</v>
      </c>
      <c r="AB39" s="1"/>
    </row>
    <row r="40" spans="1:28" ht="14.25">
      <c r="A40" s="121" t="str">
        <f>Potenze!A40</f>
        <v>FONO</v>
      </c>
      <c r="B40" s="120">
        <f>Potenze!B40</f>
        <v>1800</v>
      </c>
      <c r="C40" s="62">
        <f>Potenze!C40*$B40/1000</f>
        <v>0</v>
      </c>
      <c r="D40" s="62">
        <f>Potenze!D40*$B40/1000</f>
        <v>0</v>
      </c>
      <c r="E40" s="62">
        <f>Potenze!E40*$B40/1000</f>
        <v>0</v>
      </c>
      <c r="F40" s="62">
        <f>Potenze!F40*$B40/1000</f>
        <v>0</v>
      </c>
      <c r="G40" s="62">
        <f>Potenze!G40*$B40/1000</f>
        <v>0</v>
      </c>
      <c r="H40" s="62">
        <f>Potenze!H40*$B40/1000</f>
        <v>0</v>
      </c>
      <c r="I40" s="62">
        <f>Potenze!I40*$B40/1000</f>
        <v>0</v>
      </c>
      <c r="J40" s="62">
        <f>Potenze!J40*$B40/1000</f>
        <v>0</v>
      </c>
      <c r="K40" s="62">
        <f>Potenze!K40*$B40/1000</f>
        <v>0</v>
      </c>
      <c r="L40" s="62">
        <f>Potenze!L40*$B40/1000</f>
        <v>0</v>
      </c>
      <c r="M40" s="62">
        <f>Potenze!M40*$B40/1000</f>
        <v>0</v>
      </c>
      <c r="N40" s="62">
        <f>Potenze!N40*$B40/1000</f>
        <v>0</v>
      </c>
      <c r="O40" s="62">
        <f>Potenze!O40*$B40/1000</f>
        <v>0</v>
      </c>
      <c r="P40" s="62">
        <f>Potenze!P40*$B40/1000</f>
        <v>0</v>
      </c>
      <c r="Q40" s="62">
        <f>Potenze!Q40*$B40/1000</f>
        <v>0</v>
      </c>
      <c r="R40" s="62">
        <f>Potenze!R40*$B40/1000</f>
        <v>0</v>
      </c>
      <c r="S40" s="62">
        <f>Potenze!S40*$B40/1000</f>
        <v>0</v>
      </c>
      <c r="T40" s="62">
        <f>Potenze!T40*$B40/1000</f>
        <v>0</v>
      </c>
      <c r="U40" s="62">
        <f>Potenze!U40*$B40/1000</f>
        <v>0</v>
      </c>
      <c r="V40" s="62">
        <f>Potenze!V40*$B40/1000</f>
        <v>0</v>
      </c>
      <c r="W40" s="62">
        <f>Potenze!W40*$B40/1000</f>
        <v>0</v>
      </c>
      <c r="X40" s="62">
        <f>Potenze!X40*$B40/1000</f>
        <v>0.36</v>
      </c>
      <c r="Y40" s="62">
        <f>Potenze!Y40*$B40/1000</f>
        <v>0</v>
      </c>
      <c r="Z40" s="62">
        <f>Potenze!Z40*$B40/1000</f>
        <v>0</v>
      </c>
      <c r="AA40" s="110">
        <f t="shared" si="1"/>
        <v>0.36</v>
      </c>
      <c r="AB40" s="1"/>
    </row>
    <row r="41" spans="1:28" ht="14.25">
      <c r="A41" s="121" t="str">
        <f>Potenze!A41</f>
        <v>SPLIT1 (camera 1)</v>
      </c>
      <c r="B41" s="120">
        <f>Potenze!B41</f>
        <v>780</v>
      </c>
      <c r="C41" s="62">
        <f>Potenze!C41*$B41/1000</f>
        <v>0</v>
      </c>
      <c r="D41" s="62">
        <f>Potenze!D41*$B41/1000</f>
        <v>0</v>
      </c>
      <c r="E41" s="62">
        <f>Potenze!E41*$B41/1000</f>
        <v>0</v>
      </c>
      <c r="F41" s="62">
        <f>Potenze!F41*$B41/1000</f>
        <v>0</v>
      </c>
      <c r="G41" s="62">
        <f>Potenze!G41*$B41/1000</f>
        <v>0</v>
      </c>
      <c r="H41" s="62">
        <f>Potenze!H41*$B41/1000</f>
        <v>0</v>
      </c>
      <c r="I41" s="62">
        <f>Potenze!I41*$B41/1000</f>
        <v>0</v>
      </c>
      <c r="J41" s="62">
        <f>Potenze!J41*$B41/1000</f>
        <v>0</v>
      </c>
      <c r="K41" s="62">
        <f>Potenze!K41*$B41/1000</f>
        <v>0</v>
      </c>
      <c r="L41" s="62">
        <f>Potenze!L41*$B41/1000</f>
        <v>0</v>
      </c>
      <c r="M41" s="62">
        <f>Potenze!M41*$B41/1000</f>
        <v>0</v>
      </c>
      <c r="N41" s="62">
        <f>Potenze!N41*$B41/1000</f>
        <v>0</v>
      </c>
      <c r="O41" s="62">
        <f>Potenze!O41*$B41/1000</f>
        <v>0</v>
      </c>
      <c r="P41" s="62">
        <f>Potenze!P41*$B41/1000</f>
        <v>0</v>
      </c>
      <c r="Q41" s="62">
        <f>Potenze!Q41*$B41/1000</f>
        <v>0</v>
      </c>
      <c r="R41" s="62">
        <f>Potenze!R41*$B41/1000</f>
        <v>0</v>
      </c>
      <c r="S41" s="62">
        <f>Potenze!S41*$B41/1000</f>
        <v>0</v>
      </c>
      <c r="T41" s="62">
        <f>Potenze!T41*$B41/1000</f>
        <v>0</v>
      </c>
      <c r="U41" s="62">
        <f>Potenze!U41*$B41/1000</f>
        <v>0</v>
      </c>
      <c r="V41" s="62">
        <f>Potenze!V41*$B41/1000</f>
        <v>0</v>
      </c>
      <c r="W41" s="62">
        <f>Potenze!W41*$B41/1000</f>
        <v>0</v>
      </c>
      <c r="X41" s="62">
        <f>Potenze!X41*$B41/1000</f>
        <v>0.78</v>
      </c>
      <c r="Y41" s="62">
        <f>Potenze!Y41*$B41/1000</f>
        <v>0.78</v>
      </c>
      <c r="Z41" s="62">
        <f>Potenze!Z41*$B41/1000</f>
        <v>0</v>
      </c>
      <c r="AA41" s="110">
        <f t="shared" si="1"/>
        <v>1.56</v>
      </c>
      <c r="AB41" s="1"/>
    </row>
    <row r="42" spans="1:28" ht="14.25">
      <c r="A42" s="121" t="str">
        <f>Potenze!A42</f>
        <v>SPLIT2 (camera 2)</v>
      </c>
      <c r="B42" s="120">
        <f>Potenze!B42</f>
        <v>780</v>
      </c>
      <c r="C42" s="62">
        <f>Potenze!C42*$B42/1000</f>
        <v>0</v>
      </c>
      <c r="D42" s="62">
        <f>Potenze!D42*$B42/1000</f>
        <v>0</v>
      </c>
      <c r="E42" s="62">
        <f>Potenze!E42*$B42/1000</f>
        <v>0</v>
      </c>
      <c r="F42" s="62">
        <f>Potenze!F42*$B42/1000</f>
        <v>0</v>
      </c>
      <c r="G42" s="62">
        <f>Potenze!G42*$B42/1000</f>
        <v>0</v>
      </c>
      <c r="H42" s="62">
        <f>Potenze!H42*$B42/1000</f>
        <v>0</v>
      </c>
      <c r="I42" s="62">
        <f>Potenze!I42*$B42/1000</f>
        <v>0</v>
      </c>
      <c r="J42" s="62">
        <f>Potenze!J42*$B42/1000</f>
        <v>0</v>
      </c>
      <c r="K42" s="62">
        <f>Potenze!K42*$B42/1000</f>
        <v>0</v>
      </c>
      <c r="L42" s="62">
        <f>Potenze!L42*$B42/1000</f>
        <v>0</v>
      </c>
      <c r="M42" s="62">
        <f>Potenze!M42*$B42/1000</f>
        <v>0</v>
      </c>
      <c r="N42" s="62">
        <f>Potenze!N42*$B42/1000</f>
        <v>0</v>
      </c>
      <c r="O42" s="62">
        <f>Potenze!O42*$B42/1000</f>
        <v>0</v>
      </c>
      <c r="P42" s="62">
        <f>Potenze!P42*$B42/1000</f>
        <v>0</v>
      </c>
      <c r="Q42" s="62">
        <f>Potenze!Q42*$B42/1000</f>
        <v>0</v>
      </c>
      <c r="R42" s="62">
        <f>Potenze!R42*$B42/1000</f>
        <v>0</v>
      </c>
      <c r="S42" s="62">
        <f>Potenze!S42*$B42/1000</f>
        <v>0</v>
      </c>
      <c r="T42" s="62">
        <f>Potenze!T42*$B42/1000</f>
        <v>0</v>
      </c>
      <c r="U42" s="62">
        <f>Potenze!U42*$B42/1000</f>
        <v>0</v>
      </c>
      <c r="V42" s="62">
        <f>Potenze!V42*$B42/1000</f>
        <v>0</v>
      </c>
      <c r="W42" s="62">
        <f>Potenze!W42*$B42/1000</f>
        <v>0</v>
      </c>
      <c r="X42" s="62">
        <f>Potenze!X42*$B42/1000</f>
        <v>0.78</v>
      </c>
      <c r="Y42" s="62">
        <f>Potenze!Y42*$B42/1000</f>
        <v>0.78</v>
      </c>
      <c r="Z42" s="62">
        <f>Potenze!Z42*$B42/1000</f>
        <v>0</v>
      </c>
      <c r="AA42" s="110">
        <f t="shared" si="1"/>
        <v>1.56</v>
      </c>
      <c r="AB42" s="1"/>
    </row>
    <row r="43" spans="1:28" ht="14.25">
      <c r="A43" s="121" t="str">
        <f>Potenze!A43</f>
        <v>SPLIT3 (cucina)</v>
      </c>
      <c r="B43" s="120">
        <f>Potenze!B43</f>
        <v>1000</v>
      </c>
      <c r="C43" s="62">
        <f>Potenze!C43*$B43/1000</f>
        <v>0</v>
      </c>
      <c r="D43" s="62">
        <f>Potenze!D43*$B43/1000</f>
        <v>0</v>
      </c>
      <c r="E43" s="62">
        <f>Potenze!E43*$B43/1000</f>
        <v>0</v>
      </c>
      <c r="F43" s="62">
        <f>Potenze!F43*$B43/1000</f>
        <v>0</v>
      </c>
      <c r="G43" s="62">
        <f>Potenze!G43*$B43/1000</f>
        <v>0</v>
      </c>
      <c r="H43" s="62">
        <f>Potenze!H43*$B43/1000</f>
        <v>0</v>
      </c>
      <c r="I43" s="62">
        <f>Potenze!I43*$B43/1000</f>
        <v>0</v>
      </c>
      <c r="J43" s="62">
        <f>Potenze!J43*$B43/1000</f>
        <v>0</v>
      </c>
      <c r="K43" s="62">
        <f>Potenze!K43*$B43/1000</f>
        <v>0</v>
      </c>
      <c r="L43" s="62">
        <f>Potenze!L43*$B43/1000</f>
        <v>0</v>
      </c>
      <c r="M43" s="62">
        <f>Potenze!M43*$B43/1000</f>
        <v>0</v>
      </c>
      <c r="N43" s="62">
        <f>Potenze!N43*$B43/1000</f>
        <v>0</v>
      </c>
      <c r="O43" s="62">
        <f>Potenze!O43*$B43/1000</f>
        <v>0</v>
      </c>
      <c r="P43" s="62">
        <f>Potenze!P43*$B43/1000</f>
        <v>0.5</v>
      </c>
      <c r="Q43" s="62">
        <f>Potenze!Q43*$B43/1000</f>
        <v>1</v>
      </c>
      <c r="R43" s="62">
        <f>Potenze!R43*$B43/1000</f>
        <v>1</v>
      </c>
      <c r="S43" s="62">
        <f>Potenze!S43*$B43/1000</f>
        <v>0</v>
      </c>
      <c r="T43" s="62">
        <f>Potenze!T43*$B43/1000</f>
        <v>0</v>
      </c>
      <c r="U43" s="62">
        <f>Potenze!U43*$B43/1000</f>
        <v>0</v>
      </c>
      <c r="V43" s="62">
        <f>Potenze!V43*$B43/1000</f>
        <v>0</v>
      </c>
      <c r="W43" s="62">
        <f>Potenze!W43*$B43/1000</f>
        <v>0</v>
      </c>
      <c r="X43" s="62">
        <f>Potenze!X43*$B43/1000</f>
        <v>0</v>
      </c>
      <c r="Y43" s="62">
        <f>Potenze!Y43*$B43/1000</f>
        <v>0</v>
      </c>
      <c r="Z43" s="62">
        <f>Potenze!Z43*$B43/1000</f>
        <v>0</v>
      </c>
      <c r="AA43" s="110">
        <f t="shared" si="1"/>
        <v>2.5</v>
      </c>
      <c r="AB43" s="1"/>
    </row>
    <row r="44" spans="1:28" s="57" customFormat="1" ht="15" thickBot="1">
      <c r="A44" s="121" t="str">
        <f>Potenze!A44</f>
        <v>SPLIT4 (soggiorno)</v>
      </c>
      <c r="B44" s="120">
        <f>Potenze!B44</f>
        <v>1500</v>
      </c>
      <c r="C44" s="62">
        <f>Potenze!C44*$B44/1000</f>
        <v>0</v>
      </c>
      <c r="D44" s="62">
        <f>Potenze!D44*$B44/1000</f>
        <v>0</v>
      </c>
      <c r="E44" s="62">
        <f>Potenze!E44*$B44/1000</f>
        <v>0</v>
      </c>
      <c r="F44" s="62">
        <f>Potenze!F44*$B44/1000</f>
        <v>0</v>
      </c>
      <c r="G44" s="62">
        <f>Potenze!G44*$B44/1000</f>
        <v>0</v>
      </c>
      <c r="H44" s="62">
        <f>Potenze!H44*$B44/1000</f>
        <v>0</v>
      </c>
      <c r="I44" s="62">
        <f>Potenze!I44*$B44/1000</f>
        <v>0</v>
      </c>
      <c r="J44" s="62">
        <f>Potenze!J44*$B44/1000</f>
        <v>0</v>
      </c>
      <c r="K44" s="62">
        <f>Potenze!K44*$B44/1000</f>
        <v>0</v>
      </c>
      <c r="L44" s="62">
        <f>Potenze!L44*$B44/1000</f>
        <v>0</v>
      </c>
      <c r="M44" s="62">
        <f>Potenze!M44*$B44/1000</f>
        <v>0</v>
      </c>
      <c r="N44" s="62">
        <f>Potenze!N44*$B44/1000</f>
        <v>0</v>
      </c>
      <c r="O44" s="62">
        <f>Potenze!O44*$B44/1000</f>
        <v>0</v>
      </c>
      <c r="P44" s="62">
        <f>Potenze!P44*$B44/1000</f>
        <v>0</v>
      </c>
      <c r="Q44" s="62">
        <f>Potenze!Q44*$B44/1000</f>
        <v>0</v>
      </c>
      <c r="R44" s="62">
        <f>Potenze!R44*$B44/1000</f>
        <v>0</v>
      </c>
      <c r="S44" s="62">
        <f>Potenze!S44*$B44/1000</f>
        <v>0</v>
      </c>
      <c r="T44" s="62">
        <f>Potenze!T44*$B44/1000</f>
        <v>0</v>
      </c>
      <c r="U44" s="62">
        <f>Potenze!U44*$B44/1000</f>
        <v>0</v>
      </c>
      <c r="V44" s="62">
        <f>Potenze!V44*$B44/1000</f>
        <v>0</v>
      </c>
      <c r="W44" s="62">
        <f>Potenze!W44*$B44/1000</f>
        <v>0</v>
      </c>
      <c r="X44" s="62">
        <f>Potenze!X44*$B44/1000</f>
        <v>0</v>
      </c>
      <c r="Y44" s="62">
        <f>Potenze!Y44*$B44/1000</f>
        <v>0</v>
      </c>
      <c r="Z44" s="62">
        <f>Potenze!Z44*$B44/1000</f>
        <v>0</v>
      </c>
      <c r="AA44" s="110">
        <f>SUM(C44:Z44)</f>
        <v>0</v>
      </c>
      <c r="AB44" s="58"/>
    </row>
    <row r="45" spans="1:28" ht="15" thickBot="1">
      <c r="A45" s="42" t="s">
        <v>33</v>
      </c>
      <c r="B45" s="30"/>
      <c r="C45" s="43">
        <f aca="true" t="shared" si="2" ref="C45:Z45">+SUM(C27:C43)</f>
        <v>0.2</v>
      </c>
      <c r="D45" s="43">
        <f t="shared" si="2"/>
        <v>0.2</v>
      </c>
      <c r="E45" s="43">
        <f t="shared" si="2"/>
        <v>0.2</v>
      </c>
      <c r="F45" s="43">
        <f t="shared" si="2"/>
        <v>0.2</v>
      </c>
      <c r="G45" s="85">
        <f t="shared" si="2"/>
        <v>0.2</v>
      </c>
      <c r="H45" s="85">
        <f t="shared" si="2"/>
        <v>0.2</v>
      </c>
      <c r="I45" s="85">
        <f t="shared" si="2"/>
        <v>0.2</v>
      </c>
      <c r="J45" s="85">
        <f t="shared" si="2"/>
        <v>0.2</v>
      </c>
      <c r="K45" s="85">
        <f t="shared" si="2"/>
        <v>0.2</v>
      </c>
      <c r="L45" s="85">
        <f t="shared" si="2"/>
        <v>1.2</v>
      </c>
      <c r="M45" s="85">
        <f t="shared" si="2"/>
        <v>0.2</v>
      </c>
      <c r="N45" s="85">
        <f t="shared" si="2"/>
        <v>0.2</v>
      </c>
      <c r="O45" s="85">
        <f t="shared" si="2"/>
        <v>0.2</v>
      </c>
      <c r="P45" s="85">
        <f t="shared" si="2"/>
        <v>0.8</v>
      </c>
      <c r="Q45" s="85">
        <f t="shared" si="2"/>
        <v>1.4</v>
      </c>
      <c r="R45" s="85">
        <f t="shared" si="2"/>
        <v>2.3</v>
      </c>
      <c r="S45" s="85">
        <f t="shared" si="2"/>
        <v>0.2</v>
      </c>
      <c r="T45" s="85">
        <f t="shared" si="2"/>
        <v>0.2</v>
      </c>
      <c r="U45" s="85">
        <f t="shared" si="2"/>
        <v>0.2</v>
      </c>
      <c r="V45" s="85">
        <f t="shared" si="2"/>
        <v>0.2</v>
      </c>
      <c r="W45" s="85">
        <f t="shared" si="2"/>
        <v>0.6749999999999999</v>
      </c>
      <c r="X45" s="43">
        <f t="shared" si="2"/>
        <v>3.37</v>
      </c>
      <c r="Y45" s="43">
        <f t="shared" si="2"/>
        <v>3.0600000000000005</v>
      </c>
      <c r="Z45" s="44">
        <f t="shared" si="2"/>
        <v>1.2</v>
      </c>
      <c r="AA45" s="99">
        <f>SUM(AA27:AA44)</f>
        <v>16.776428571428575</v>
      </c>
      <c r="AB45" s="1"/>
    </row>
    <row r="46" spans="1:28" s="57" customFormat="1" ht="14.25">
      <c r="A46" s="30"/>
      <c r="B46" s="30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46"/>
      <c r="AB46" s="58"/>
    </row>
    <row r="47" spans="1:28" ht="14.25">
      <c r="A47" s="1"/>
      <c r="B47" s="5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.25">
      <c r="A48" s="41" t="s">
        <v>31</v>
      </c>
      <c r="B48" s="4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30" ht="28.5">
      <c r="A49" s="118" t="str">
        <f>Potenze!A49</f>
        <v>Utenza</v>
      </c>
      <c r="B49" s="125" t="str">
        <f>Potenze!B49</f>
        <v>Potenza istantanea (W)</v>
      </c>
      <c r="C49" s="87">
        <v>0</v>
      </c>
      <c r="D49" s="87">
        <v>1</v>
      </c>
      <c r="E49" s="87">
        <v>2</v>
      </c>
      <c r="F49" s="87">
        <v>3</v>
      </c>
      <c r="G49" s="87">
        <v>4</v>
      </c>
      <c r="H49" s="87">
        <v>5</v>
      </c>
      <c r="I49" s="87">
        <v>6</v>
      </c>
      <c r="J49" s="87">
        <v>7</v>
      </c>
      <c r="K49" s="87">
        <v>8</v>
      </c>
      <c r="L49" s="87">
        <v>9</v>
      </c>
      <c r="M49" s="87">
        <v>10</v>
      </c>
      <c r="N49" s="87">
        <v>11</v>
      </c>
      <c r="O49" s="87">
        <v>12</v>
      </c>
      <c r="P49" s="87">
        <v>13</v>
      </c>
      <c r="Q49" s="87">
        <v>14</v>
      </c>
      <c r="R49" s="87">
        <v>15</v>
      </c>
      <c r="S49" s="87">
        <v>16</v>
      </c>
      <c r="T49" s="87">
        <v>17</v>
      </c>
      <c r="U49" s="87">
        <v>18</v>
      </c>
      <c r="V49" s="87">
        <v>19</v>
      </c>
      <c r="W49" s="87">
        <v>20</v>
      </c>
      <c r="X49" s="87">
        <v>21</v>
      </c>
      <c r="Y49" s="87">
        <v>22</v>
      </c>
      <c r="Z49" s="119">
        <v>23</v>
      </c>
      <c r="AA49" s="97" t="s">
        <v>32</v>
      </c>
      <c r="AB49" s="1"/>
      <c r="AC49" s="123" t="s">
        <v>63</v>
      </c>
      <c r="AD49" s="124" t="s">
        <v>64</v>
      </c>
    </row>
    <row r="50" spans="1:30" ht="14.25">
      <c r="A50" s="121" t="str">
        <f>Potenze!A50</f>
        <v>Frigorifero</v>
      </c>
      <c r="B50" s="120">
        <f>Potenze!B50</f>
        <v>200</v>
      </c>
      <c r="C50" s="33">
        <f>Potenze!C50*$B50/1000</f>
        <v>0.2</v>
      </c>
      <c r="D50" s="62">
        <f>Potenze!D50*$B50/1000</f>
        <v>0.2</v>
      </c>
      <c r="E50" s="62">
        <f>Potenze!E50*$B50/1000</f>
        <v>0.2</v>
      </c>
      <c r="F50" s="62">
        <f>Potenze!F50*$B50/1000</f>
        <v>0.2</v>
      </c>
      <c r="G50" s="62">
        <f>Potenze!G50*$B50/1000</f>
        <v>0.2</v>
      </c>
      <c r="H50" s="62">
        <f>Potenze!H50*$B50/1000</f>
        <v>0.2</v>
      </c>
      <c r="I50" s="62">
        <f>Potenze!I50*$B50/1000</f>
        <v>0.2</v>
      </c>
      <c r="J50" s="62">
        <f>Potenze!J50*$B50/1000</f>
        <v>0.2</v>
      </c>
      <c r="K50" s="62">
        <f>Potenze!K50*$B50/1000</f>
        <v>0.2</v>
      </c>
      <c r="L50" s="62">
        <f>Potenze!L50*$B50/1000</f>
        <v>0.2</v>
      </c>
      <c r="M50" s="62">
        <f>Potenze!M50*$B50/1000</f>
        <v>0.2</v>
      </c>
      <c r="N50" s="62">
        <f>Potenze!N50*$B50/1000</f>
        <v>0.2</v>
      </c>
      <c r="O50" s="62">
        <f>Potenze!O50*$B50/1000</f>
        <v>0.2</v>
      </c>
      <c r="P50" s="62">
        <f>Potenze!P50*$B50/1000</f>
        <v>0.2</v>
      </c>
      <c r="Q50" s="62">
        <f>Potenze!Q50*$B50/1000</f>
        <v>0.2</v>
      </c>
      <c r="R50" s="62">
        <f>Potenze!R50*$B50/1000</f>
        <v>0.2</v>
      </c>
      <c r="S50" s="62">
        <f>Potenze!S50*$B50/1000</f>
        <v>0.2</v>
      </c>
      <c r="T50" s="62">
        <f>Potenze!T50*$B50/1000</f>
        <v>0.2</v>
      </c>
      <c r="U50" s="62">
        <f>Potenze!U50*$B50/1000</f>
        <v>0.2</v>
      </c>
      <c r="V50" s="62">
        <f>Potenze!V50*$B50/1000</f>
        <v>0.2</v>
      </c>
      <c r="W50" s="62">
        <f>Potenze!W50*$B50/1000</f>
        <v>0.2</v>
      </c>
      <c r="X50" s="62">
        <f>Potenze!X50*$B50/1000</f>
        <v>0.2</v>
      </c>
      <c r="Y50" s="62">
        <f>Potenze!Y50*$B50/1000</f>
        <v>0.2</v>
      </c>
      <c r="Z50" s="62">
        <f>Potenze!Z50*$B50/1000</f>
        <v>0.2</v>
      </c>
      <c r="AA50" s="110">
        <f>SUM(C50:Z50)</f>
        <v>4.800000000000002</v>
      </c>
      <c r="AB50" s="1"/>
      <c r="AC50" s="78">
        <f>(H68+I68+J68+K68+L68+M68+N68+O68+P68+Q68+R68+S68+T68+U68+V68)/AA68</f>
        <v>0.506593069610549</v>
      </c>
      <c r="AD50" s="78">
        <f>(1-AC50)</f>
        <v>0.49340693038945105</v>
      </c>
    </row>
    <row r="51" spans="1:28" ht="14.25">
      <c r="A51" s="121" t="str">
        <f>Potenze!A51</f>
        <v>TV1</v>
      </c>
      <c r="B51" s="120">
        <f>Potenze!B51</f>
        <v>200</v>
      </c>
      <c r="C51" s="62">
        <f>Potenze!C51*$B51/1000</f>
        <v>0</v>
      </c>
      <c r="D51" s="62">
        <f>Potenze!D51*$B51/1000</f>
        <v>0</v>
      </c>
      <c r="E51" s="62">
        <f>Potenze!E51*$B51/1000</f>
        <v>0</v>
      </c>
      <c r="F51" s="62">
        <f>Potenze!F51*$B51/1000</f>
        <v>0</v>
      </c>
      <c r="G51" s="62">
        <f>Potenze!G51*$B51/1000</f>
        <v>0</v>
      </c>
      <c r="H51" s="62">
        <f>Potenze!H51*$B51/1000</f>
        <v>0</v>
      </c>
      <c r="I51" s="62">
        <f>Potenze!I51*$B51/1000</f>
        <v>0</v>
      </c>
      <c r="J51" s="62">
        <f>Potenze!J51*$B51/1000</f>
        <v>0</v>
      </c>
      <c r="K51" s="62">
        <f>Potenze!K51*$B51/1000</f>
        <v>0</v>
      </c>
      <c r="L51" s="62">
        <f>Potenze!L51*$B51/1000</f>
        <v>0</v>
      </c>
      <c r="M51" s="62">
        <f>Potenze!M51*$B51/1000</f>
        <v>0</v>
      </c>
      <c r="N51" s="62">
        <f>Potenze!N51*$B51/1000</f>
        <v>0</v>
      </c>
      <c r="O51" s="62">
        <f>Potenze!O51*$B51/1000</f>
        <v>0</v>
      </c>
      <c r="P51" s="62">
        <f>Potenze!P51*$B51/1000</f>
        <v>0.1</v>
      </c>
      <c r="Q51" s="62">
        <f>Potenze!Q51*$B51/1000</f>
        <v>0.2</v>
      </c>
      <c r="R51" s="62">
        <f>Potenze!R51*$B51/1000</f>
        <v>0.1</v>
      </c>
      <c r="S51" s="62">
        <f>Potenze!S51*$B51/1000</f>
        <v>0</v>
      </c>
      <c r="T51" s="62">
        <f>Potenze!T51*$B51/1000</f>
        <v>0</v>
      </c>
      <c r="U51" s="62">
        <f>Potenze!U51*$B51/1000</f>
        <v>0</v>
      </c>
      <c r="V51" s="62">
        <f>Potenze!V51*$B51/1000</f>
        <v>0</v>
      </c>
      <c r="W51" s="62">
        <f>Potenze!W51*$B51/1000</f>
        <v>0.2</v>
      </c>
      <c r="X51" s="62">
        <f>Potenze!X51*$B51/1000</f>
        <v>0</v>
      </c>
      <c r="Y51" s="62">
        <f>Potenze!Y51*$B51/1000</f>
        <v>0</v>
      </c>
      <c r="Z51" s="62">
        <f>Potenze!Z51*$B51/1000</f>
        <v>0</v>
      </c>
      <c r="AA51" s="110">
        <f aca="true" t="shared" si="3" ref="AA51:AA66">SUM(C51:Z51)</f>
        <v>0.6000000000000001</v>
      </c>
      <c r="AB51" s="1"/>
    </row>
    <row r="52" spans="1:28" ht="14.25">
      <c r="A52" s="121" t="str">
        <f>Potenze!A52</f>
        <v>TV2</v>
      </c>
      <c r="B52" s="120">
        <f>Potenze!B52</f>
        <v>300</v>
      </c>
      <c r="C52" s="62">
        <f>Potenze!C52*$B52/1000</f>
        <v>0</v>
      </c>
      <c r="D52" s="62">
        <f>Potenze!D52*$B52/1000</f>
        <v>0</v>
      </c>
      <c r="E52" s="62">
        <f>Potenze!E52*$B52/1000</f>
        <v>0</v>
      </c>
      <c r="F52" s="62">
        <f>Potenze!F52*$B52/1000</f>
        <v>0</v>
      </c>
      <c r="G52" s="62">
        <f>Potenze!G52*$B52/1000</f>
        <v>0</v>
      </c>
      <c r="H52" s="62">
        <f>Potenze!H52*$B52/1000</f>
        <v>0</v>
      </c>
      <c r="I52" s="62">
        <f>Potenze!I52*$B52/1000</f>
        <v>0</v>
      </c>
      <c r="J52" s="62">
        <f>Potenze!J52*$B52/1000</f>
        <v>0</v>
      </c>
      <c r="K52" s="62">
        <f>Potenze!K52*$B52/1000</f>
        <v>0</v>
      </c>
      <c r="L52" s="62">
        <f>Potenze!L52*$B52/1000</f>
        <v>0</v>
      </c>
      <c r="M52" s="62">
        <f>Potenze!M52*$B52/1000</f>
        <v>0</v>
      </c>
      <c r="N52" s="62">
        <f>Potenze!N52*$B52/1000</f>
        <v>0</v>
      </c>
      <c r="O52" s="62">
        <f>Potenze!O52*$B52/1000</f>
        <v>0</v>
      </c>
      <c r="P52" s="62">
        <f>Potenze!P52*$B52/1000</f>
        <v>0</v>
      </c>
      <c r="Q52" s="62">
        <f>Potenze!Q52*$B52/1000</f>
        <v>0</v>
      </c>
      <c r="R52" s="62">
        <f>Potenze!R52*$B52/1000</f>
        <v>0</v>
      </c>
      <c r="S52" s="62">
        <f>Potenze!S52*$B52/1000</f>
        <v>0</v>
      </c>
      <c r="T52" s="62">
        <f>Potenze!T52*$B52/1000</f>
        <v>0</v>
      </c>
      <c r="U52" s="62">
        <f>Potenze!U52*$B52/1000</f>
        <v>0</v>
      </c>
      <c r="V52" s="62">
        <f>Potenze!V52*$B52/1000</f>
        <v>0</v>
      </c>
      <c r="W52" s="62">
        <f>Potenze!W52*$B52/1000</f>
        <v>0</v>
      </c>
      <c r="X52" s="62">
        <f>Potenze!X52*$B52/1000</f>
        <v>0.3</v>
      </c>
      <c r="Y52" s="62">
        <f>Potenze!Y52*$B52/1000</f>
        <v>0.3</v>
      </c>
      <c r="Z52" s="62">
        <f>Potenze!Z52*$B52/1000</f>
        <v>0.3</v>
      </c>
      <c r="AA52" s="110">
        <f t="shared" si="3"/>
        <v>0.8999999999999999</v>
      </c>
      <c r="AB52" s="1"/>
    </row>
    <row r="53" spans="1:28" ht="14.25">
      <c r="A53" s="121" t="str">
        <f>Potenze!A53</f>
        <v>LUCE1 (cucina)</v>
      </c>
      <c r="B53" s="120">
        <f>Potenze!B53</f>
        <v>200</v>
      </c>
      <c r="C53" s="62">
        <f>Potenze!C53*$B53/1000</f>
        <v>0</v>
      </c>
      <c r="D53" s="62">
        <f>Potenze!D53*$B53/1000</f>
        <v>0</v>
      </c>
      <c r="E53" s="62">
        <f>Potenze!E53*$B53/1000</f>
        <v>0</v>
      </c>
      <c r="F53" s="62">
        <f>Potenze!F53*$B53/1000</f>
        <v>0</v>
      </c>
      <c r="G53" s="62">
        <f>Potenze!G53*$B53/1000</f>
        <v>0</v>
      </c>
      <c r="H53" s="62">
        <f>Potenze!H53*$B53/1000</f>
        <v>0</v>
      </c>
      <c r="I53" s="62">
        <f>Potenze!I53*$B53/1000</f>
        <v>0</v>
      </c>
      <c r="J53" s="62">
        <f>Potenze!J53*$B53/1000</f>
        <v>0</v>
      </c>
      <c r="K53" s="62">
        <f>Potenze!K53*$B53/1000</f>
        <v>0.1</v>
      </c>
      <c r="L53" s="62">
        <f>Potenze!L53*$B53/1000</f>
        <v>0</v>
      </c>
      <c r="M53" s="62">
        <f>Potenze!M53*$B53/1000</f>
        <v>0</v>
      </c>
      <c r="N53" s="62">
        <f>Potenze!N53*$B53/1000</f>
        <v>0</v>
      </c>
      <c r="O53" s="62">
        <f>Potenze!O53*$B53/1000</f>
        <v>0</v>
      </c>
      <c r="P53" s="62">
        <f>Potenze!P53*$B53/1000</f>
        <v>0.2</v>
      </c>
      <c r="Q53" s="62">
        <f>Potenze!Q53*$B53/1000</f>
        <v>0.2</v>
      </c>
      <c r="R53" s="62">
        <f>Potenze!R53*$B53/1000</f>
        <v>0</v>
      </c>
      <c r="S53" s="62">
        <f>Potenze!S53*$B53/1000</f>
        <v>0</v>
      </c>
      <c r="T53" s="62">
        <f>Potenze!T53*$B53/1000</f>
        <v>0</v>
      </c>
      <c r="U53" s="62">
        <f>Potenze!U53*$B53/1000</f>
        <v>0</v>
      </c>
      <c r="V53" s="62">
        <f>Potenze!V53*$B53/1000</f>
        <v>0</v>
      </c>
      <c r="W53" s="62">
        <f>Potenze!W53*$B53/1000</f>
        <v>0</v>
      </c>
      <c r="X53" s="62">
        <f>Potenze!X53*$B53/1000</f>
        <v>0.1</v>
      </c>
      <c r="Y53" s="62">
        <f>Potenze!Y53*$B53/1000</f>
        <v>0.2</v>
      </c>
      <c r="Z53" s="62">
        <f>Potenze!Z53*$B53/1000</f>
        <v>0.2</v>
      </c>
      <c r="AA53" s="110">
        <f t="shared" si="3"/>
        <v>1</v>
      </c>
      <c r="AB53" s="1"/>
    </row>
    <row r="54" spans="1:28" ht="14.25">
      <c r="A54" s="121" t="str">
        <f>Potenze!A54</f>
        <v>LUCE2 (bagno)</v>
      </c>
      <c r="B54" s="120">
        <f>Potenze!B54</f>
        <v>100</v>
      </c>
      <c r="C54" s="62">
        <f>Potenze!C54*$B54/1000</f>
        <v>0</v>
      </c>
      <c r="D54" s="62">
        <f>Potenze!D54*$B54/1000</f>
        <v>0</v>
      </c>
      <c r="E54" s="62">
        <f>Potenze!E54*$B54/1000</f>
        <v>0</v>
      </c>
      <c r="F54" s="62">
        <f>Potenze!F54*$B54/1000</f>
        <v>0</v>
      </c>
      <c r="G54" s="62">
        <f>Potenze!G54*$B54/1000</f>
        <v>0</v>
      </c>
      <c r="H54" s="62">
        <f>Potenze!H54*$B54/1000</f>
        <v>0</v>
      </c>
      <c r="I54" s="62">
        <f>Potenze!I54*$B54/1000</f>
        <v>0</v>
      </c>
      <c r="J54" s="62">
        <f>Potenze!J54*$B54/1000</f>
        <v>0</v>
      </c>
      <c r="K54" s="62">
        <f>Potenze!K54*$B54/1000</f>
        <v>0</v>
      </c>
      <c r="L54" s="62">
        <f>Potenze!L54*$B54/1000</f>
        <v>0</v>
      </c>
      <c r="M54" s="62">
        <f>Potenze!M54*$B54/1000</f>
        <v>0</v>
      </c>
      <c r="N54" s="62">
        <f>Potenze!N54*$B54/1000</f>
        <v>0</v>
      </c>
      <c r="O54" s="62">
        <f>Potenze!O54*$B54/1000</f>
        <v>0</v>
      </c>
      <c r="P54" s="62">
        <f>Potenze!P54*$B54/1000</f>
        <v>0</v>
      </c>
      <c r="Q54" s="62">
        <f>Potenze!Q54*$B54/1000</f>
        <v>0</v>
      </c>
      <c r="R54" s="62">
        <f>Potenze!R54*$B54/1000</f>
        <v>0</v>
      </c>
      <c r="S54" s="62">
        <f>Potenze!S54*$B54/1000</f>
        <v>0</v>
      </c>
      <c r="T54" s="62">
        <f>Potenze!T54*$B54/1000</f>
        <v>0</v>
      </c>
      <c r="U54" s="62">
        <f>Potenze!U54*$B54/1000</f>
        <v>0</v>
      </c>
      <c r="V54" s="62">
        <f>Potenze!V54*$B54/1000</f>
        <v>0</v>
      </c>
      <c r="W54" s="62">
        <f>Potenze!W54*$B54/1000</f>
        <v>0.1</v>
      </c>
      <c r="X54" s="62">
        <f>Potenze!X54*$B54/1000</f>
        <v>0.1</v>
      </c>
      <c r="Y54" s="62">
        <f>Potenze!Y54*$B54/1000</f>
        <v>0</v>
      </c>
      <c r="Z54" s="62">
        <f>Potenze!Z54*$B54/1000</f>
        <v>0</v>
      </c>
      <c r="AA54" s="110">
        <f t="shared" si="3"/>
        <v>0.2</v>
      </c>
      <c r="AB54" s="1"/>
    </row>
    <row r="55" spans="1:28" ht="14.25">
      <c r="A55" s="121" t="str">
        <f>Potenze!A55</f>
        <v>LUCE3 (camera 1)</v>
      </c>
      <c r="B55" s="120">
        <f>Potenze!B55</f>
        <v>150</v>
      </c>
      <c r="C55" s="62">
        <f>Potenze!C55*$B55/1000</f>
        <v>0</v>
      </c>
      <c r="D55" s="62">
        <f>Potenze!D55*$B55/1000</f>
        <v>0</v>
      </c>
      <c r="E55" s="62">
        <f>Potenze!E55*$B55/1000</f>
        <v>0</v>
      </c>
      <c r="F55" s="62">
        <f>Potenze!F55*$B55/1000</f>
        <v>0</v>
      </c>
      <c r="G55" s="62">
        <f>Potenze!G55*$B55/1000</f>
        <v>0</v>
      </c>
      <c r="H55" s="62">
        <f>Potenze!H55*$B55/1000</f>
        <v>0</v>
      </c>
      <c r="I55" s="62">
        <f>Potenze!I55*$B55/1000</f>
        <v>0</v>
      </c>
      <c r="J55" s="62">
        <f>Potenze!J55*$B55/1000</f>
        <v>0</v>
      </c>
      <c r="K55" s="62">
        <f>Potenze!K55*$B55/1000</f>
        <v>0</v>
      </c>
      <c r="L55" s="62">
        <f>Potenze!L55*$B55/1000</f>
        <v>0</v>
      </c>
      <c r="M55" s="62">
        <f>Potenze!M55*$B55/1000</f>
        <v>0</v>
      </c>
      <c r="N55" s="62">
        <f>Potenze!N55*$B55/1000</f>
        <v>0</v>
      </c>
      <c r="O55" s="62">
        <f>Potenze!O55*$B55/1000</f>
        <v>0</v>
      </c>
      <c r="P55" s="62">
        <f>Potenze!P55*$B55/1000</f>
        <v>0</v>
      </c>
      <c r="Q55" s="62">
        <f>Potenze!Q55*$B55/1000</f>
        <v>0</v>
      </c>
      <c r="R55" s="62">
        <f>Potenze!R55*$B55/1000</f>
        <v>0</v>
      </c>
      <c r="S55" s="62">
        <f>Potenze!S55*$B55/1000</f>
        <v>0</v>
      </c>
      <c r="T55" s="62">
        <f>Potenze!T55*$B55/1000</f>
        <v>0</v>
      </c>
      <c r="U55" s="62">
        <f>Potenze!U55*$B55/1000</f>
        <v>0</v>
      </c>
      <c r="V55" s="62">
        <f>Potenze!V55*$B55/1000</f>
        <v>0</v>
      </c>
      <c r="W55" s="62">
        <f>Potenze!W55*$B55/1000</f>
        <v>0</v>
      </c>
      <c r="X55" s="62">
        <f>Potenze!X55*$B55/1000</f>
        <v>0</v>
      </c>
      <c r="Y55" s="62">
        <f>Potenze!Y55*$B55/1000</f>
        <v>0.15</v>
      </c>
      <c r="Z55" s="62">
        <f>Potenze!Z55*$B55/1000</f>
        <v>0</v>
      </c>
      <c r="AA55" s="110">
        <f t="shared" si="3"/>
        <v>0.15</v>
      </c>
      <c r="AB55" s="1"/>
    </row>
    <row r="56" spans="1:28" ht="14.25">
      <c r="A56" s="121" t="str">
        <f>Potenze!A56</f>
        <v>LUCE4 (camera 2)</v>
      </c>
      <c r="B56" s="120">
        <f>Potenze!B56</f>
        <v>150</v>
      </c>
      <c r="C56" s="62">
        <f>Potenze!C56*$B56/1000</f>
        <v>0</v>
      </c>
      <c r="D56" s="62">
        <f>Potenze!D56*$B56/1000</f>
        <v>0</v>
      </c>
      <c r="E56" s="62">
        <f>Potenze!E56*$B56/1000</f>
        <v>0</v>
      </c>
      <c r="F56" s="62">
        <f>Potenze!F56*$B56/1000</f>
        <v>0</v>
      </c>
      <c r="G56" s="62">
        <f>Potenze!G56*$B56/1000</f>
        <v>0</v>
      </c>
      <c r="H56" s="62">
        <f>Potenze!H56*$B56/1000</f>
        <v>0</v>
      </c>
      <c r="I56" s="62">
        <f>Potenze!I56*$B56/1000</f>
        <v>0</v>
      </c>
      <c r="J56" s="62">
        <f>Potenze!J56*$B56/1000</f>
        <v>0</v>
      </c>
      <c r="K56" s="62">
        <f>Potenze!K56*$B56/1000</f>
        <v>0</v>
      </c>
      <c r="L56" s="62">
        <f>Potenze!L56*$B56/1000</f>
        <v>0</v>
      </c>
      <c r="M56" s="62">
        <f>Potenze!M56*$B56/1000</f>
        <v>0</v>
      </c>
      <c r="N56" s="62">
        <f>Potenze!N56*$B56/1000</f>
        <v>0</v>
      </c>
      <c r="O56" s="62">
        <f>Potenze!O56*$B56/1000</f>
        <v>0</v>
      </c>
      <c r="P56" s="62">
        <f>Potenze!P56*$B56/1000</f>
        <v>0</v>
      </c>
      <c r="Q56" s="62">
        <f>Potenze!Q56*$B56/1000</f>
        <v>0</v>
      </c>
      <c r="R56" s="62">
        <f>Potenze!R56*$B56/1000</f>
        <v>0</v>
      </c>
      <c r="S56" s="62">
        <f>Potenze!S56*$B56/1000</f>
        <v>0</v>
      </c>
      <c r="T56" s="62">
        <f>Potenze!T56*$B56/1000</f>
        <v>0</v>
      </c>
      <c r="U56" s="62">
        <f>Potenze!U56*$B56/1000</f>
        <v>0</v>
      </c>
      <c r="V56" s="62">
        <f>Potenze!V56*$B56/1000</f>
        <v>0</v>
      </c>
      <c r="W56" s="62">
        <f>Potenze!W56*$B56/1000</f>
        <v>0</v>
      </c>
      <c r="X56" s="62">
        <f>Potenze!X56*$B56/1000</f>
        <v>0.15</v>
      </c>
      <c r="Y56" s="62">
        <f>Potenze!Y56*$B56/1000</f>
        <v>0.15</v>
      </c>
      <c r="Z56" s="62">
        <f>Potenze!Z56*$B56/1000</f>
        <v>0</v>
      </c>
      <c r="AA56" s="110">
        <f t="shared" si="3"/>
        <v>0.3</v>
      </c>
      <c r="AB56" s="1"/>
    </row>
    <row r="57" spans="1:28" ht="14.25">
      <c r="A57" s="121" t="str">
        <f>Potenze!A57</f>
        <v>LUCE5 (soggiorno)</v>
      </c>
      <c r="B57" s="120">
        <f>Potenze!B57</f>
        <v>500</v>
      </c>
      <c r="C57" s="62">
        <f>Potenze!C57*$B57/1000</f>
        <v>0</v>
      </c>
      <c r="D57" s="62">
        <f>Potenze!D57*$B57/1000</f>
        <v>0</v>
      </c>
      <c r="E57" s="62">
        <f>Potenze!E57*$B57/1000</f>
        <v>0</v>
      </c>
      <c r="F57" s="62">
        <f>Potenze!F57*$B57/1000</f>
        <v>0</v>
      </c>
      <c r="G57" s="62">
        <f>Potenze!G57*$B57/1000</f>
        <v>0</v>
      </c>
      <c r="H57" s="62">
        <f>Potenze!H57*$B57/1000</f>
        <v>0</v>
      </c>
      <c r="I57" s="62">
        <f>Potenze!I57*$B57/1000</f>
        <v>0</v>
      </c>
      <c r="J57" s="62">
        <f>Potenze!J57*$B57/1000</f>
        <v>0</v>
      </c>
      <c r="K57" s="62">
        <f>Potenze!K57*$B57/1000</f>
        <v>0</v>
      </c>
      <c r="L57" s="62">
        <f>Potenze!L57*$B57/1000</f>
        <v>0</v>
      </c>
      <c r="M57" s="62">
        <f>Potenze!M57*$B57/1000</f>
        <v>0</v>
      </c>
      <c r="N57" s="62">
        <f>Potenze!N57*$B57/1000</f>
        <v>0</v>
      </c>
      <c r="O57" s="62">
        <f>Potenze!O57*$B57/1000</f>
        <v>0</v>
      </c>
      <c r="P57" s="62">
        <f>Potenze!P57*$B57/1000</f>
        <v>0</v>
      </c>
      <c r="Q57" s="62">
        <f>Potenze!Q57*$B57/1000</f>
        <v>0</v>
      </c>
      <c r="R57" s="62">
        <f>Potenze!R57*$B57/1000</f>
        <v>0</v>
      </c>
      <c r="S57" s="62">
        <f>Potenze!S57*$B57/1000</f>
        <v>0</v>
      </c>
      <c r="T57" s="62">
        <f>Potenze!T57*$B57/1000</f>
        <v>0</v>
      </c>
      <c r="U57" s="62">
        <f>Potenze!U57*$B57/1000</f>
        <v>0</v>
      </c>
      <c r="V57" s="62">
        <f>Potenze!V57*$B57/1000</f>
        <v>0</v>
      </c>
      <c r="W57" s="62">
        <f>Potenze!W57*$B57/1000</f>
        <v>0</v>
      </c>
      <c r="X57" s="62">
        <f>Potenze!X57*$B57/1000</f>
        <v>0.5</v>
      </c>
      <c r="Y57" s="62">
        <f>Potenze!Y57*$B57/1000</f>
        <v>0.5</v>
      </c>
      <c r="Z57" s="62">
        <f>Potenze!Z57*$B57/1000</f>
        <v>0.5</v>
      </c>
      <c r="AA57" s="110">
        <f t="shared" si="3"/>
        <v>1.5</v>
      </c>
      <c r="AB57" s="1"/>
    </row>
    <row r="58" spans="1:28" ht="14.25">
      <c r="A58" s="121" t="str">
        <f>Potenze!A58</f>
        <v>LUCE6 (studio/altro)</v>
      </c>
      <c r="B58" s="120">
        <f>Potenze!B58</f>
        <v>100</v>
      </c>
      <c r="C58" s="62">
        <f>Potenze!C58*$B58/1000</f>
        <v>0</v>
      </c>
      <c r="D58" s="62">
        <f>Potenze!D58*$B58/1000</f>
        <v>0</v>
      </c>
      <c r="E58" s="62">
        <f>Potenze!E58*$B58/1000</f>
        <v>0</v>
      </c>
      <c r="F58" s="62">
        <f>Potenze!F58*$B58/1000</f>
        <v>0</v>
      </c>
      <c r="G58" s="62">
        <f>Potenze!G58*$B58/1000</f>
        <v>0</v>
      </c>
      <c r="H58" s="62">
        <f>Potenze!H58*$B58/1000</f>
        <v>0</v>
      </c>
      <c r="I58" s="62">
        <f>Potenze!I58*$B58/1000</f>
        <v>0</v>
      </c>
      <c r="J58" s="62">
        <f>Potenze!J58*$B58/1000</f>
        <v>0</v>
      </c>
      <c r="K58" s="62">
        <f>Potenze!K58*$B58/1000</f>
        <v>0</v>
      </c>
      <c r="L58" s="62">
        <f>Potenze!L58*$B58/1000</f>
        <v>0</v>
      </c>
      <c r="M58" s="62">
        <f>Potenze!M58*$B58/1000</f>
        <v>0</v>
      </c>
      <c r="N58" s="62">
        <f>Potenze!N58*$B58/1000</f>
        <v>0</v>
      </c>
      <c r="O58" s="62">
        <f>Potenze!O58*$B58/1000</f>
        <v>0</v>
      </c>
      <c r="P58" s="62">
        <f>Potenze!P58*$B58/1000</f>
        <v>0</v>
      </c>
      <c r="Q58" s="62">
        <f>Potenze!Q58*$B58/1000</f>
        <v>0</v>
      </c>
      <c r="R58" s="62">
        <f>Potenze!R58*$B58/1000</f>
        <v>0</v>
      </c>
      <c r="S58" s="62">
        <f>Potenze!S58*$B58/1000</f>
        <v>0</v>
      </c>
      <c r="T58" s="62">
        <f>Potenze!T58*$B58/1000</f>
        <v>0</v>
      </c>
      <c r="U58" s="62">
        <f>Potenze!U58*$B58/1000</f>
        <v>0</v>
      </c>
      <c r="V58" s="62">
        <f>Potenze!V58*$B58/1000</f>
        <v>0</v>
      </c>
      <c r="W58" s="62">
        <f>Potenze!W58*$B58/1000</f>
        <v>0</v>
      </c>
      <c r="X58" s="62">
        <f>Potenze!X58*$B58/1000</f>
        <v>0</v>
      </c>
      <c r="Y58" s="62">
        <f>Potenze!Y58*$B58/1000</f>
        <v>0</v>
      </c>
      <c r="Z58" s="62">
        <f>Potenze!Z58*$B58/1000</f>
        <v>0</v>
      </c>
      <c r="AA58" s="110">
        <f t="shared" si="3"/>
        <v>0</v>
      </c>
      <c r="AB58" s="1"/>
    </row>
    <row r="59" spans="1:28" ht="14.25">
      <c r="A59" s="121" t="str">
        <f>Potenze!A59</f>
        <v>LUCE7 (corridoio)</v>
      </c>
      <c r="B59" s="120">
        <f>Potenze!B59</f>
        <v>150</v>
      </c>
      <c r="C59" s="62">
        <f>Potenze!C59*$B59/1000</f>
        <v>0</v>
      </c>
      <c r="D59" s="62">
        <f>Potenze!D59*$B59/1000</f>
        <v>0</v>
      </c>
      <c r="E59" s="62">
        <f>Potenze!E59*$B59/1000</f>
        <v>0</v>
      </c>
      <c r="F59" s="62">
        <f>Potenze!F59*$B59/1000</f>
        <v>0</v>
      </c>
      <c r="G59" s="62">
        <f>Potenze!G59*$B59/1000</f>
        <v>0</v>
      </c>
      <c r="H59" s="62">
        <f>Potenze!H59*$B59/1000</f>
        <v>0</v>
      </c>
      <c r="I59" s="62">
        <f>Potenze!I59*$B59/1000</f>
        <v>0</v>
      </c>
      <c r="J59" s="62">
        <f>Potenze!J59*$B59/1000</f>
        <v>0</v>
      </c>
      <c r="K59" s="62">
        <f>Potenze!K59*$B59/1000</f>
        <v>0</v>
      </c>
      <c r="L59" s="62">
        <f>Potenze!L59*$B59/1000</f>
        <v>0</v>
      </c>
      <c r="M59" s="62">
        <f>Potenze!M59*$B59/1000</f>
        <v>0</v>
      </c>
      <c r="N59" s="62">
        <f>Potenze!N59*$B59/1000</f>
        <v>0</v>
      </c>
      <c r="O59" s="62">
        <f>Potenze!O59*$B59/1000</f>
        <v>0</v>
      </c>
      <c r="P59" s="62">
        <f>Potenze!P59*$B59/1000</f>
        <v>0</v>
      </c>
      <c r="Q59" s="62">
        <f>Potenze!Q59*$B59/1000</f>
        <v>0</v>
      </c>
      <c r="R59" s="62">
        <f>Potenze!R59*$B59/1000</f>
        <v>0</v>
      </c>
      <c r="S59" s="62">
        <f>Potenze!S59*$B59/1000</f>
        <v>0</v>
      </c>
      <c r="T59" s="62">
        <f>Potenze!T59*$B59/1000</f>
        <v>0</v>
      </c>
      <c r="U59" s="62">
        <f>Potenze!U59*$B59/1000</f>
        <v>0</v>
      </c>
      <c r="V59" s="62">
        <f>Potenze!V59*$B59/1000</f>
        <v>0</v>
      </c>
      <c r="W59" s="62">
        <f>Potenze!W59*$B59/1000</f>
        <v>0.075</v>
      </c>
      <c r="X59" s="62">
        <f>Potenze!X59*$B59/1000</f>
        <v>0</v>
      </c>
      <c r="Y59" s="62">
        <f>Potenze!Y59*$B59/1000</f>
        <v>0</v>
      </c>
      <c r="Z59" s="62">
        <f>Potenze!Z59*$B59/1000</f>
        <v>0</v>
      </c>
      <c r="AA59" s="110">
        <f t="shared" si="3"/>
        <v>0.075</v>
      </c>
      <c r="AB59" s="1"/>
    </row>
    <row r="60" spans="1:28" s="57" customFormat="1" ht="14.25">
      <c r="A60" s="121" t="str">
        <f>Potenze!A60</f>
        <v>LAVATRICE</v>
      </c>
      <c r="B60" s="120">
        <f>Potenze!B60</f>
        <v>1000</v>
      </c>
      <c r="C60" s="62">
        <f>Potenze!C60*$B60/1000</f>
        <v>0</v>
      </c>
      <c r="D60" s="62">
        <f>Potenze!D60*$B60/1000</f>
        <v>0</v>
      </c>
      <c r="E60" s="62">
        <f>Potenze!E60*$B60/1000</f>
        <v>0</v>
      </c>
      <c r="F60" s="62">
        <f>Potenze!F60*$B60/1000</f>
        <v>0</v>
      </c>
      <c r="G60" s="62">
        <f>Potenze!G60*$B60/1000</f>
        <v>0</v>
      </c>
      <c r="H60" s="62">
        <f>Potenze!H60*$B60/1000</f>
        <v>0</v>
      </c>
      <c r="I60" s="62">
        <f>Potenze!I60*$B60/1000</f>
        <v>0</v>
      </c>
      <c r="J60" s="62">
        <f>Potenze!J60*$B60/1000</f>
        <v>0</v>
      </c>
      <c r="K60" s="62">
        <f>Potenze!K60*$B60/1000</f>
        <v>0</v>
      </c>
      <c r="L60" s="62">
        <f>Potenze!L60*$B60/1000</f>
        <v>1</v>
      </c>
      <c r="M60" s="62">
        <f>Potenze!M60*$B60/1000</f>
        <v>0</v>
      </c>
      <c r="N60" s="62">
        <f>Potenze!N60*$B60/1000</f>
        <v>0</v>
      </c>
      <c r="O60" s="62">
        <f>Potenze!O60*$B60/1000</f>
        <v>0</v>
      </c>
      <c r="P60" s="62">
        <f>Potenze!P60*$B60/1000</f>
        <v>0</v>
      </c>
      <c r="Q60" s="62">
        <f>Potenze!Q60*$B60/1000</f>
        <v>0</v>
      </c>
      <c r="R60" s="62">
        <f>Potenze!R60*$B60/1000</f>
        <v>0</v>
      </c>
      <c r="S60" s="62">
        <f>Potenze!S60*$B60/1000</f>
        <v>0</v>
      </c>
      <c r="T60" s="62">
        <f>Potenze!T60*$B60/1000</f>
        <v>0</v>
      </c>
      <c r="U60" s="62">
        <f>Potenze!U60*$B60/1000</f>
        <v>0</v>
      </c>
      <c r="V60" s="62">
        <f>Potenze!V60*$B60/1000</f>
        <v>0</v>
      </c>
      <c r="W60" s="62">
        <f>Potenze!W60*$B60/1000</f>
        <v>0</v>
      </c>
      <c r="X60" s="62">
        <f>Potenze!X60*$B60/1000</f>
        <v>0</v>
      </c>
      <c r="Y60" s="62">
        <f>Potenze!Y60*$B60/1000</f>
        <v>0</v>
      </c>
      <c r="Z60" s="62">
        <f>Potenze!Z60*$B60/1000</f>
        <v>0</v>
      </c>
      <c r="AA60" s="129">
        <f>SUM(C60:Z60)/7*4</f>
        <v>0.5714285714285714</v>
      </c>
      <c r="AB60" s="58"/>
    </row>
    <row r="61" spans="1:28" s="57" customFormat="1" ht="14.25">
      <c r="A61" s="121" t="str">
        <f>Potenze!A61</f>
        <v>LAVASTOVIGLIE</v>
      </c>
      <c r="B61" s="120">
        <f>Potenze!B61</f>
        <v>2000</v>
      </c>
      <c r="C61" s="62">
        <f>Potenze!C61*$B61/1000</f>
        <v>0</v>
      </c>
      <c r="D61" s="62">
        <f>Potenze!D61*$B61/1000</f>
        <v>0</v>
      </c>
      <c r="E61" s="62">
        <f>Potenze!E61*$B61/1000</f>
        <v>0</v>
      </c>
      <c r="F61" s="62">
        <f>Potenze!F61*$B61/1000</f>
        <v>0</v>
      </c>
      <c r="G61" s="62">
        <f>Potenze!G61*$B61/1000</f>
        <v>0</v>
      </c>
      <c r="H61" s="62">
        <f>Potenze!H61*$B61/1000</f>
        <v>0</v>
      </c>
      <c r="I61" s="62">
        <f>Potenze!I61*$B61/1000</f>
        <v>0</v>
      </c>
      <c r="J61" s="62">
        <f>Potenze!J61*$B61/1000</f>
        <v>0</v>
      </c>
      <c r="K61" s="62">
        <f>Potenze!K61*$B61/1000</f>
        <v>0</v>
      </c>
      <c r="L61" s="62">
        <f>Potenze!L61*$B61/1000</f>
        <v>0</v>
      </c>
      <c r="M61" s="62">
        <f>Potenze!M61*$B61/1000</f>
        <v>0</v>
      </c>
      <c r="N61" s="62">
        <f>Potenze!N61*$B61/1000</f>
        <v>0</v>
      </c>
      <c r="O61" s="62">
        <f>Potenze!O61*$B61/1000</f>
        <v>0</v>
      </c>
      <c r="P61" s="62">
        <f>Potenze!P61*$B61/1000</f>
        <v>0</v>
      </c>
      <c r="Q61" s="62">
        <f>Potenze!Q61*$B61/1000</f>
        <v>0</v>
      </c>
      <c r="R61" s="62">
        <f>Potenze!R61*$B61/1000</f>
        <v>1</v>
      </c>
      <c r="S61" s="62">
        <f>Potenze!S61*$B61/1000</f>
        <v>0</v>
      </c>
      <c r="T61" s="62">
        <f>Potenze!T61*$B61/1000</f>
        <v>0</v>
      </c>
      <c r="U61" s="62">
        <f>Potenze!U61*$B61/1000</f>
        <v>0</v>
      </c>
      <c r="V61" s="62">
        <f>Potenze!V61*$B61/1000</f>
        <v>0</v>
      </c>
      <c r="W61" s="62">
        <f>Potenze!W61*$B61/1000</f>
        <v>0</v>
      </c>
      <c r="X61" s="62">
        <f>Potenze!X61*$B61/1000</f>
        <v>0</v>
      </c>
      <c r="Y61" s="62">
        <f>Potenze!Y61*$B61/1000</f>
        <v>0</v>
      </c>
      <c r="Z61" s="62">
        <f>Potenze!Z61*$B61/1000</f>
        <v>0</v>
      </c>
      <c r="AA61" s="110">
        <f>SUM(C61:Z61)</f>
        <v>1</v>
      </c>
      <c r="AB61" s="58"/>
    </row>
    <row r="62" spans="1:28" ht="14.25">
      <c r="A62" s="121" t="str">
        <f>Potenze!A62</f>
        <v>FORNO</v>
      </c>
      <c r="B62" s="120">
        <f>Potenze!B62</f>
        <v>1900</v>
      </c>
      <c r="C62" s="62">
        <f>Potenze!C62*$B62/1000</f>
        <v>0</v>
      </c>
      <c r="D62" s="62">
        <f>Potenze!D62*$B62/1000</f>
        <v>0</v>
      </c>
      <c r="E62" s="62">
        <f>Potenze!E62*$B62/1000</f>
        <v>0</v>
      </c>
      <c r="F62" s="62">
        <f>Potenze!F62*$B62/1000</f>
        <v>0</v>
      </c>
      <c r="G62" s="62">
        <f>Potenze!G62*$B62/1000</f>
        <v>0</v>
      </c>
      <c r="H62" s="62">
        <f>Potenze!H62*$B62/1000</f>
        <v>0</v>
      </c>
      <c r="I62" s="62">
        <f>Potenze!I62*$B62/1000</f>
        <v>0</v>
      </c>
      <c r="J62" s="62">
        <f>Potenze!J62*$B62/1000</f>
        <v>0</v>
      </c>
      <c r="K62" s="62">
        <f>Potenze!K62*$B62/1000</f>
        <v>0</v>
      </c>
      <c r="L62" s="62">
        <f>Potenze!L62*$B62/1000</f>
        <v>0</v>
      </c>
      <c r="M62" s="62">
        <f>Potenze!M62*$B62/1000</f>
        <v>0</v>
      </c>
      <c r="N62" s="62">
        <f>Potenze!N62*$B62/1000</f>
        <v>0</v>
      </c>
      <c r="O62" s="62">
        <f>Potenze!O62*$B62/1000</f>
        <v>0</v>
      </c>
      <c r="P62" s="62">
        <f>Potenze!P62*$B62/1000</f>
        <v>0</v>
      </c>
      <c r="Q62" s="62">
        <f>Potenze!Q62*$B62/1000</f>
        <v>0</v>
      </c>
      <c r="R62" s="62">
        <f>Potenze!R62*$B62/1000</f>
        <v>0</v>
      </c>
      <c r="S62" s="62">
        <f>Potenze!S62*$B62/1000</f>
        <v>0</v>
      </c>
      <c r="T62" s="62">
        <f>Potenze!T62*$B62/1000</f>
        <v>0</v>
      </c>
      <c r="U62" s="62">
        <f>Potenze!U62*$B62/1000</f>
        <v>0</v>
      </c>
      <c r="V62" s="62">
        <f>Potenze!V62*$B62/1000</f>
        <v>0</v>
      </c>
      <c r="W62" s="62">
        <f>Potenze!W62*$B62/1000</f>
        <v>0</v>
      </c>
      <c r="X62" s="62">
        <f>Potenze!X62*$B62/1000</f>
        <v>0.19</v>
      </c>
      <c r="Y62" s="62">
        <f>Potenze!Y62*$B62/1000</f>
        <v>0</v>
      </c>
      <c r="Z62" s="62">
        <f>Potenze!Z62*$B62/1000</f>
        <v>0</v>
      </c>
      <c r="AA62" s="110">
        <f t="shared" si="3"/>
        <v>0.19</v>
      </c>
      <c r="AB62" s="1"/>
    </row>
    <row r="63" spans="1:28" ht="14.25">
      <c r="A63" s="121" t="str">
        <f>Potenze!A63</f>
        <v>FONO</v>
      </c>
      <c r="B63" s="120">
        <f>Potenze!B63</f>
        <v>1800</v>
      </c>
      <c r="C63" s="62">
        <f>Potenze!C63*$B63/1000</f>
        <v>0</v>
      </c>
      <c r="D63" s="62">
        <f>Potenze!D63*$B63/1000</f>
        <v>0</v>
      </c>
      <c r="E63" s="62">
        <f>Potenze!E63*$B63/1000</f>
        <v>0</v>
      </c>
      <c r="F63" s="62">
        <f>Potenze!F63*$B63/1000</f>
        <v>0</v>
      </c>
      <c r="G63" s="62">
        <f>Potenze!G63*$B63/1000</f>
        <v>0</v>
      </c>
      <c r="H63" s="62">
        <f>Potenze!H63*$B63/1000</f>
        <v>0</v>
      </c>
      <c r="I63" s="62">
        <f>Potenze!I63*$B63/1000</f>
        <v>0</v>
      </c>
      <c r="J63" s="62">
        <f>Potenze!J63*$B63/1000</f>
        <v>0</v>
      </c>
      <c r="K63" s="62">
        <f>Potenze!K63*$B63/1000</f>
        <v>0</v>
      </c>
      <c r="L63" s="62">
        <f>Potenze!L63*$B63/1000</f>
        <v>0</v>
      </c>
      <c r="M63" s="62">
        <f>Potenze!M63*$B63/1000</f>
        <v>0</v>
      </c>
      <c r="N63" s="62">
        <f>Potenze!N63*$B63/1000</f>
        <v>0</v>
      </c>
      <c r="O63" s="62">
        <f>Potenze!O63*$B63/1000</f>
        <v>0</v>
      </c>
      <c r="P63" s="62">
        <f>Potenze!P63*$B63/1000</f>
        <v>0</v>
      </c>
      <c r="Q63" s="62">
        <f>Potenze!Q63*$B63/1000</f>
        <v>0</v>
      </c>
      <c r="R63" s="62">
        <f>Potenze!R63*$B63/1000</f>
        <v>0</v>
      </c>
      <c r="S63" s="62">
        <f>Potenze!S63*$B63/1000</f>
        <v>0</v>
      </c>
      <c r="T63" s="62">
        <f>Potenze!T63*$B63/1000</f>
        <v>0</v>
      </c>
      <c r="U63" s="62">
        <f>Potenze!U63*$B63/1000</f>
        <v>0</v>
      </c>
      <c r="V63" s="62">
        <f>Potenze!V63*$B63/1000</f>
        <v>0</v>
      </c>
      <c r="W63" s="62">
        <f>Potenze!W63*$B63/1000</f>
        <v>0</v>
      </c>
      <c r="X63" s="62">
        <f>Potenze!X63*$B63/1000</f>
        <v>0.36</v>
      </c>
      <c r="Y63" s="62">
        <f>Potenze!Y63*$B63/1000</f>
        <v>0</v>
      </c>
      <c r="Z63" s="62">
        <f>Potenze!Z63*$B63/1000</f>
        <v>0</v>
      </c>
      <c r="AA63" s="110">
        <f t="shared" si="3"/>
        <v>0.36</v>
      </c>
      <c r="AB63" s="1"/>
    </row>
    <row r="64" spans="1:28" ht="14.25">
      <c r="A64" s="121" t="str">
        <f>Potenze!A64</f>
        <v>SPLIT1 (camera 1)</v>
      </c>
      <c r="B64" s="120">
        <f>Potenze!B64</f>
        <v>780</v>
      </c>
      <c r="C64" s="62">
        <f>Potenze!C64*$B64/1000</f>
        <v>0</v>
      </c>
      <c r="D64" s="62">
        <f>Potenze!D64*$B64/1000</f>
        <v>0</v>
      </c>
      <c r="E64" s="62">
        <f>Potenze!E64*$B64/1000</f>
        <v>0</v>
      </c>
      <c r="F64" s="62">
        <f>Potenze!F64*$B64/1000</f>
        <v>0</v>
      </c>
      <c r="G64" s="62">
        <f>Potenze!G64*$B64/1000</f>
        <v>0</v>
      </c>
      <c r="H64" s="62">
        <f>Potenze!H64*$B64/1000</f>
        <v>0</v>
      </c>
      <c r="I64" s="62">
        <f>Potenze!I64*$B64/1000</f>
        <v>0</v>
      </c>
      <c r="J64" s="62">
        <f>Potenze!J64*$B64/1000</f>
        <v>0</v>
      </c>
      <c r="K64" s="62">
        <f>Potenze!K64*$B64/1000</f>
        <v>0</v>
      </c>
      <c r="L64" s="62">
        <f>Potenze!L64*$B64/1000</f>
        <v>0</v>
      </c>
      <c r="M64" s="62">
        <f>Potenze!M64*$B64/1000</f>
        <v>0</v>
      </c>
      <c r="N64" s="62">
        <f>Potenze!N64*$B64/1000</f>
        <v>0</v>
      </c>
      <c r="O64" s="62">
        <f>Potenze!O64*$B64/1000</f>
        <v>0</v>
      </c>
      <c r="P64" s="62">
        <f>Potenze!P64*$B64/1000</f>
        <v>0</v>
      </c>
      <c r="Q64" s="62">
        <f>Potenze!Q64*$B64/1000</f>
        <v>0</v>
      </c>
      <c r="R64" s="62">
        <f>Potenze!R64*$B64/1000</f>
        <v>0</v>
      </c>
      <c r="S64" s="62">
        <f>Potenze!S64*$B64/1000</f>
        <v>0</v>
      </c>
      <c r="T64" s="62">
        <f>Potenze!T64*$B64/1000</f>
        <v>0</v>
      </c>
      <c r="U64" s="62">
        <f>Potenze!U64*$B64/1000</f>
        <v>0</v>
      </c>
      <c r="V64" s="62">
        <f>Potenze!V64*$B64/1000</f>
        <v>0</v>
      </c>
      <c r="W64" s="62">
        <f>Potenze!W64*$B64/1000</f>
        <v>0</v>
      </c>
      <c r="X64" s="62">
        <f>Potenze!X64*$B64/1000</f>
        <v>0</v>
      </c>
      <c r="Y64" s="62">
        <f>Potenze!Y64*$B64/1000</f>
        <v>0</v>
      </c>
      <c r="Z64" s="62">
        <f>Potenze!Z64*$B64/1000</f>
        <v>0</v>
      </c>
      <c r="AA64" s="110">
        <f t="shared" si="3"/>
        <v>0</v>
      </c>
      <c r="AB64" s="1"/>
    </row>
    <row r="65" spans="1:28" ht="14.25">
      <c r="A65" s="121" t="str">
        <f>Potenze!A65</f>
        <v>SPLIT2 (camera 2)</v>
      </c>
      <c r="B65" s="120">
        <f>Potenze!B65</f>
        <v>780</v>
      </c>
      <c r="C65" s="62">
        <f>Potenze!C65*$B65/1000</f>
        <v>0</v>
      </c>
      <c r="D65" s="62">
        <f>Potenze!D65*$B65/1000</f>
        <v>0</v>
      </c>
      <c r="E65" s="62">
        <f>Potenze!E65*$B65/1000</f>
        <v>0</v>
      </c>
      <c r="F65" s="62">
        <f>Potenze!F65*$B65/1000</f>
        <v>0</v>
      </c>
      <c r="G65" s="62">
        <f>Potenze!G65*$B65/1000</f>
        <v>0</v>
      </c>
      <c r="H65" s="62">
        <f>Potenze!H65*$B65/1000</f>
        <v>0</v>
      </c>
      <c r="I65" s="62">
        <f>Potenze!I65*$B65/1000</f>
        <v>0</v>
      </c>
      <c r="J65" s="62">
        <f>Potenze!J65*$B65/1000</f>
        <v>0</v>
      </c>
      <c r="K65" s="62">
        <f>Potenze!K65*$B65/1000</f>
        <v>0</v>
      </c>
      <c r="L65" s="62">
        <f>Potenze!L65*$B65/1000</f>
        <v>0</v>
      </c>
      <c r="M65" s="62">
        <f>Potenze!M65*$B65/1000</f>
        <v>0</v>
      </c>
      <c r="N65" s="62">
        <f>Potenze!N65*$B65/1000</f>
        <v>0</v>
      </c>
      <c r="O65" s="62">
        <f>Potenze!O65*$B65/1000</f>
        <v>0</v>
      </c>
      <c r="P65" s="62">
        <f>Potenze!P65*$B65/1000</f>
        <v>0</v>
      </c>
      <c r="Q65" s="62">
        <f>Potenze!Q65*$B65/1000</f>
        <v>0</v>
      </c>
      <c r="R65" s="62">
        <f>Potenze!R65*$B65/1000</f>
        <v>0</v>
      </c>
      <c r="S65" s="62">
        <f>Potenze!S65*$B65/1000</f>
        <v>0</v>
      </c>
      <c r="T65" s="62">
        <f>Potenze!T65*$B65/1000</f>
        <v>0</v>
      </c>
      <c r="U65" s="62">
        <f>Potenze!U65*$B65/1000</f>
        <v>0</v>
      </c>
      <c r="V65" s="62">
        <f>Potenze!V65*$B65/1000</f>
        <v>0</v>
      </c>
      <c r="W65" s="62">
        <f>Potenze!W65*$B65/1000</f>
        <v>0</v>
      </c>
      <c r="X65" s="62">
        <f>Potenze!X65*$B65/1000</f>
        <v>0</v>
      </c>
      <c r="Y65" s="62">
        <f>Potenze!Y65*$B65/1000</f>
        <v>0</v>
      </c>
      <c r="Z65" s="62">
        <f>Potenze!Z65*$B65/1000</f>
        <v>0</v>
      </c>
      <c r="AA65" s="110">
        <f t="shared" si="3"/>
        <v>0</v>
      </c>
      <c r="AB65" s="1"/>
    </row>
    <row r="66" spans="1:28" ht="14.25">
      <c r="A66" s="121" t="str">
        <f>Potenze!A66</f>
        <v>SPLIT3 (cucina)</v>
      </c>
      <c r="B66" s="120">
        <f>Potenze!B66</f>
        <v>1000</v>
      </c>
      <c r="C66" s="62">
        <f>Potenze!C66*$B66/1000</f>
        <v>0</v>
      </c>
      <c r="D66" s="62">
        <f>Potenze!D66*$B66/1000</f>
        <v>0</v>
      </c>
      <c r="E66" s="62">
        <f>Potenze!E66*$B66/1000</f>
        <v>0</v>
      </c>
      <c r="F66" s="62">
        <f>Potenze!F66*$B66/1000</f>
        <v>0</v>
      </c>
      <c r="G66" s="62">
        <f>Potenze!G66*$B66/1000</f>
        <v>0</v>
      </c>
      <c r="H66" s="62">
        <f>Potenze!H66*$B66/1000</f>
        <v>0</v>
      </c>
      <c r="I66" s="62">
        <f>Potenze!I66*$B66/1000</f>
        <v>0</v>
      </c>
      <c r="J66" s="62">
        <f>Potenze!J66*$B66/1000</f>
        <v>0</v>
      </c>
      <c r="K66" s="62">
        <f>Potenze!K66*$B66/1000</f>
        <v>0</v>
      </c>
      <c r="L66" s="62">
        <f>Potenze!L66*$B66/1000</f>
        <v>0</v>
      </c>
      <c r="M66" s="62">
        <f>Potenze!M66*$B66/1000</f>
        <v>0</v>
      </c>
      <c r="N66" s="62">
        <f>Potenze!N66*$B66/1000</f>
        <v>0</v>
      </c>
      <c r="O66" s="62">
        <f>Potenze!O66*$B66/1000</f>
        <v>0</v>
      </c>
      <c r="P66" s="62">
        <f>Potenze!P66*$B66/1000</f>
        <v>0</v>
      </c>
      <c r="Q66" s="62">
        <f>Potenze!Q66*$B66/1000</f>
        <v>0</v>
      </c>
      <c r="R66" s="62">
        <f>Potenze!R66*$B66/1000</f>
        <v>0</v>
      </c>
      <c r="S66" s="62">
        <f>Potenze!S66*$B66/1000</f>
        <v>0</v>
      </c>
      <c r="T66" s="62">
        <f>Potenze!T66*$B66/1000</f>
        <v>0</v>
      </c>
      <c r="U66" s="62">
        <f>Potenze!U66*$B66/1000</f>
        <v>0</v>
      </c>
      <c r="V66" s="62">
        <f>Potenze!V66*$B66/1000</f>
        <v>0</v>
      </c>
      <c r="W66" s="62">
        <f>Potenze!W66*$B66/1000</f>
        <v>0</v>
      </c>
      <c r="X66" s="62">
        <f>Potenze!X66*$B66/1000</f>
        <v>0</v>
      </c>
      <c r="Y66" s="62">
        <f>Potenze!Y66*$B66/1000</f>
        <v>0</v>
      </c>
      <c r="Z66" s="62">
        <f>Potenze!Z66*$B66/1000</f>
        <v>0</v>
      </c>
      <c r="AA66" s="110">
        <f t="shared" si="3"/>
        <v>0</v>
      </c>
      <c r="AB66" s="1"/>
    </row>
    <row r="67" spans="1:28" s="57" customFormat="1" ht="15" thickBot="1">
      <c r="A67" s="121" t="str">
        <f>Potenze!A67</f>
        <v>SPLIT4 (soggiorno)</v>
      </c>
      <c r="B67" s="120">
        <f>Potenze!B67</f>
        <v>1500</v>
      </c>
      <c r="C67" s="62">
        <f>Potenze!C67*$B67/1000</f>
        <v>0</v>
      </c>
      <c r="D67" s="62">
        <f>Potenze!D67*$B67/1000</f>
        <v>0</v>
      </c>
      <c r="E67" s="62">
        <f>Potenze!E67*$B67/1000</f>
        <v>0</v>
      </c>
      <c r="F67" s="62">
        <f>Potenze!F67*$B67/1000</f>
        <v>0</v>
      </c>
      <c r="G67" s="62">
        <f>Potenze!G67*$B67/1000</f>
        <v>0</v>
      </c>
      <c r="H67" s="62">
        <f>Potenze!H67*$B67/1000</f>
        <v>0</v>
      </c>
      <c r="I67" s="62">
        <f>Potenze!I67*$B67/1000</f>
        <v>0</v>
      </c>
      <c r="J67" s="62">
        <f>Potenze!J67*$B67/1000</f>
        <v>0</v>
      </c>
      <c r="K67" s="62">
        <f>Potenze!K67*$B67/1000</f>
        <v>0</v>
      </c>
      <c r="L67" s="62">
        <f>Potenze!L67*$B67/1000</f>
        <v>0</v>
      </c>
      <c r="M67" s="62">
        <f>Potenze!M67*$B67/1000</f>
        <v>0</v>
      </c>
      <c r="N67" s="62">
        <f>Potenze!N67*$B67/1000</f>
        <v>0</v>
      </c>
      <c r="O67" s="62">
        <f>Potenze!O67*$B67/1000</f>
        <v>0</v>
      </c>
      <c r="P67" s="62">
        <f>Potenze!P67*$B67/1000</f>
        <v>0</v>
      </c>
      <c r="Q67" s="62">
        <f>Potenze!Q67*$B67/1000</f>
        <v>0</v>
      </c>
      <c r="R67" s="62">
        <f>Potenze!R67*$B67/1000</f>
        <v>0</v>
      </c>
      <c r="S67" s="62">
        <f>Potenze!S67*$B67/1000</f>
        <v>0</v>
      </c>
      <c r="T67" s="62">
        <f>Potenze!T67*$B67/1000</f>
        <v>0</v>
      </c>
      <c r="U67" s="62">
        <f>Potenze!U67*$B67/1000</f>
        <v>0</v>
      </c>
      <c r="V67" s="62">
        <f>Potenze!V67*$B67/1000</f>
        <v>0</v>
      </c>
      <c r="W67" s="62">
        <f>Potenze!W67*$B67/1000</f>
        <v>0</v>
      </c>
      <c r="X67" s="62">
        <f>Potenze!X67*$B67/1000</f>
        <v>0</v>
      </c>
      <c r="Y67" s="62">
        <f>Potenze!Y67*$B67/1000</f>
        <v>0</v>
      </c>
      <c r="Z67" s="62">
        <f>Potenze!Z67*$B67/1000</f>
        <v>0</v>
      </c>
      <c r="AA67" s="110">
        <f>SUM(C67:Z67)</f>
        <v>0</v>
      </c>
      <c r="AB67" s="58"/>
    </row>
    <row r="68" spans="1:28" ht="15" thickBot="1">
      <c r="A68" s="42" t="s">
        <v>33</v>
      </c>
      <c r="B68" s="30"/>
      <c r="C68" s="43">
        <f aca="true" t="shared" si="4" ref="C68:Z68">+SUM(C50:C66)</f>
        <v>0.2</v>
      </c>
      <c r="D68" s="43">
        <f t="shared" si="4"/>
        <v>0.2</v>
      </c>
      <c r="E68" s="43">
        <f t="shared" si="4"/>
        <v>0.2</v>
      </c>
      <c r="F68" s="43">
        <f t="shared" si="4"/>
        <v>0.2</v>
      </c>
      <c r="G68" s="43">
        <f t="shared" si="4"/>
        <v>0.2</v>
      </c>
      <c r="H68" s="85">
        <f t="shared" si="4"/>
        <v>0.2</v>
      </c>
      <c r="I68" s="85">
        <f t="shared" si="4"/>
        <v>0.2</v>
      </c>
      <c r="J68" s="85">
        <f t="shared" si="4"/>
        <v>0.2</v>
      </c>
      <c r="K68" s="85">
        <f t="shared" si="4"/>
        <v>0.30000000000000004</v>
      </c>
      <c r="L68" s="85">
        <f t="shared" si="4"/>
        <v>1.2</v>
      </c>
      <c r="M68" s="85">
        <f t="shared" si="4"/>
        <v>0.2</v>
      </c>
      <c r="N68" s="85">
        <f t="shared" si="4"/>
        <v>0.2</v>
      </c>
      <c r="O68" s="85">
        <f t="shared" si="4"/>
        <v>0.2</v>
      </c>
      <c r="P68" s="85">
        <f t="shared" si="4"/>
        <v>0.5</v>
      </c>
      <c r="Q68" s="85">
        <f t="shared" si="4"/>
        <v>0.6000000000000001</v>
      </c>
      <c r="R68" s="85">
        <f t="shared" si="4"/>
        <v>1.3</v>
      </c>
      <c r="S68" s="85">
        <f t="shared" si="4"/>
        <v>0.2</v>
      </c>
      <c r="T68" s="85">
        <f t="shared" si="4"/>
        <v>0.2</v>
      </c>
      <c r="U68" s="85">
        <f t="shared" si="4"/>
        <v>0.2</v>
      </c>
      <c r="V68" s="85">
        <f t="shared" si="4"/>
        <v>0.2</v>
      </c>
      <c r="W68" s="43">
        <f t="shared" si="4"/>
        <v>0.575</v>
      </c>
      <c r="X68" s="43">
        <f t="shared" si="4"/>
        <v>1.9</v>
      </c>
      <c r="Y68" s="43">
        <f t="shared" si="4"/>
        <v>1.5</v>
      </c>
      <c r="Z68" s="44">
        <f t="shared" si="4"/>
        <v>1.2</v>
      </c>
      <c r="AA68" s="98">
        <f>SUM(AA50:AA67)</f>
        <v>11.646428571428572</v>
      </c>
      <c r="AB68" s="1"/>
    </row>
    <row r="69" spans="1:28" ht="14.25">
      <c r="A69" s="1"/>
      <c r="B69" s="5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>
      <c r="A70" s="100"/>
      <c r="B70" s="10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>
      <c r="A71" s="18"/>
      <c r="B71" s="18"/>
      <c r="C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">
      <c r="A72" s="141" t="s">
        <v>36</v>
      </c>
      <c r="B72" s="141"/>
      <c r="C72" s="12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>
      <c r="A73" s="111" t="s">
        <v>38</v>
      </c>
      <c r="B73" s="47" t="s">
        <v>133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>
      <c r="A74" s="111" t="s">
        <v>40</v>
      </c>
      <c r="B74" s="47">
        <v>1751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>
      <c r="A75" s="111" t="s">
        <v>42</v>
      </c>
      <c r="B75" s="47">
        <v>1.1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">
      <c r="A76" s="111" t="s">
        <v>44</v>
      </c>
      <c r="B76" s="112">
        <f>B74*B75</f>
        <v>1926.1000000000001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">
      <c r="A77" s="111" t="s">
        <v>46</v>
      </c>
      <c r="B77" s="112">
        <f>'Produzione Energia'!E14</f>
        <v>4840.686428571429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">
      <c r="A78" s="111" t="s">
        <v>48</v>
      </c>
      <c r="B78" s="112">
        <f>B76/1</f>
        <v>1926.1000000000001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>
      <c r="A79" s="111" t="s">
        <v>50</v>
      </c>
      <c r="B79" s="113">
        <f>B77/B78</f>
        <v>2.513206182737879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>
      <c r="A80" s="111" t="s">
        <v>52</v>
      </c>
      <c r="B80" s="112">
        <f>B79/0.9</f>
        <v>2.792451314153199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>
      <c r="A81" s="18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>
      <c r="A82" s="18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</sheetData>
  <sheetProtection/>
  <mergeCells count="1">
    <mergeCell ref="A72:B72"/>
  </mergeCells>
  <printOptions/>
  <pageMargins left="0.7" right="0.7" top="0.75" bottom="0.75" header="0.3" footer="0.3"/>
  <pageSetup orientation="portrait" paperSize="9"/>
  <ignoredErrors>
    <ignoredError sqref="N22:R2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D5" sqref="D5"/>
    </sheetView>
  </sheetViews>
  <sheetFormatPr defaultColWidth="9.140625" defaultRowHeight="15"/>
  <cols>
    <col min="1" max="1" width="13.8515625" style="0" customWidth="1"/>
    <col min="2" max="2" width="14.57421875" style="57" bestFit="1" customWidth="1"/>
    <col min="3" max="3" width="16.57421875" style="57" customWidth="1"/>
    <col min="4" max="4" width="17.8515625" style="0" customWidth="1"/>
    <col min="6" max="6" width="11.8515625" style="0" bestFit="1" customWidth="1"/>
    <col min="7" max="7" width="13.421875" style="0" customWidth="1"/>
    <col min="8" max="8" width="15.57421875" style="0" customWidth="1"/>
  </cols>
  <sheetData>
    <row r="1" spans="1:3" ht="20.25" customHeight="1">
      <c r="A1" s="95" t="s">
        <v>73</v>
      </c>
      <c r="B1" s="79" t="s">
        <v>74</v>
      </c>
      <c r="C1" s="133"/>
    </row>
    <row r="2" spans="1:3" ht="18" customHeight="1">
      <c r="A2" s="66" t="s">
        <v>71</v>
      </c>
      <c r="B2" s="79">
        <v>38</v>
      </c>
      <c r="C2" s="133"/>
    </row>
    <row r="4" spans="1:5" ht="51.75">
      <c r="A4" s="66" t="s">
        <v>34</v>
      </c>
      <c r="B4" s="66" t="s">
        <v>72</v>
      </c>
      <c r="C4" s="132" t="s">
        <v>126</v>
      </c>
      <c r="D4" s="66" t="s">
        <v>127</v>
      </c>
      <c r="E4" s="66" t="s">
        <v>88</v>
      </c>
    </row>
    <row r="5" spans="1:5" ht="15">
      <c r="A5" s="69" t="s">
        <v>89</v>
      </c>
      <c r="B5" s="75">
        <v>31</v>
      </c>
      <c r="C5" s="75">
        <v>1.99</v>
      </c>
      <c r="D5" s="134">
        <f>+C5*1.11*B5</f>
        <v>68.47590000000001</v>
      </c>
      <c r="E5" s="79">
        <v>11</v>
      </c>
    </row>
    <row r="6" spans="1:5" ht="15">
      <c r="A6" s="69" t="s">
        <v>90</v>
      </c>
      <c r="B6" s="75">
        <v>28</v>
      </c>
      <c r="C6" s="75">
        <v>2.8</v>
      </c>
      <c r="D6" s="134">
        <f aca="true" t="shared" si="0" ref="D6:D16">+C6*1.11*B6</f>
        <v>87.024</v>
      </c>
      <c r="E6" s="79">
        <v>10.6</v>
      </c>
    </row>
    <row r="7" spans="1:5" ht="15">
      <c r="A7" s="69" t="s">
        <v>91</v>
      </c>
      <c r="B7" s="75">
        <v>31</v>
      </c>
      <c r="C7" s="75">
        <v>4.03</v>
      </c>
      <c r="D7" s="134">
        <f t="shared" si="0"/>
        <v>138.67230000000004</v>
      </c>
      <c r="E7" s="79">
        <v>12.5</v>
      </c>
    </row>
    <row r="8" spans="1:5" ht="15">
      <c r="A8" s="69" t="s">
        <v>92</v>
      </c>
      <c r="B8" s="75">
        <v>30</v>
      </c>
      <c r="C8" s="75">
        <v>5.39</v>
      </c>
      <c r="D8" s="134">
        <f t="shared" si="0"/>
        <v>179.487</v>
      </c>
      <c r="E8" s="79">
        <v>14.5</v>
      </c>
    </row>
    <row r="9" spans="1:5" ht="15">
      <c r="A9" s="69" t="s">
        <v>93</v>
      </c>
      <c r="B9" s="75">
        <v>31</v>
      </c>
      <c r="C9" s="75">
        <v>6.46</v>
      </c>
      <c r="D9" s="134">
        <f t="shared" si="0"/>
        <v>222.2886</v>
      </c>
      <c r="E9" s="79">
        <v>18.2</v>
      </c>
    </row>
    <row r="10" spans="1:5" ht="15">
      <c r="A10" s="69" t="s">
        <v>94</v>
      </c>
      <c r="B10" s="75">
        <v>30</v>
      </c>
      <c r="C10" s="75">
        <v>7.14</v>
      </c>
      <c r="D10" s="134">
        <f t="shared" si="0"/>
        <v>237.76200000000003</v>
      </c>
      <c r="E10" s="79">
        <v>22.2</v>
      </c>
    </row>
    <row r="11" spans="1:5" ht="15">
      <c r="A11" s="69" t="s">
        <v>95</v>
      </c>
      <c r="B11" s="75">
        <v>31</v>
      </c>
      <c r="C11" s="75">
        <v>7.21</v>
      </c>
      <c r="D11" s="134">
        <f t="shared" si="0"/>
        <v>248.0961</v>
      </c>
      <c r="E11" s="79">
        <v>25.1</v>
      </c>
    </row>
    <row r="12" spans="1:5" ht="15">
      <c r="A12" s="69" t="s">
        <v>96</v>
      </c>
      <c r="B12" s="75">
        <v>31</v>
      </c>
      <c r="C12" s="75">
        <v>6.38</v>
      </c>
      <c r="D12" s="134">
        <f t="shared" si="0"/>
        <v>219.53580000000002</v>
      </c>
      <c r="E12" s="79">
        <v>25.4</v>
      </c>
    </row>
    <row r="13" spans="1:5" ht="15">
      <c r="A13" s="69" t="s">
        <v>97</v>
      </c>
      <c r="B13" s="75">
        <v>30</v>
      </c>
      <c r="C13" s="75">
        <v>4.64</v>
      </c>
      <c r="D13" s="134">
        <f t="shared" si="0"/>
        <v>154.512</v>
      </c>
      <c r="E13" s="79">
        <v>22.4</v>
      </c>
    </row>
    <row r="14" spans="1:5" ht="15">
      <c r="A14" s="69" t="s">
        <v>98</v>
      </c>
      <c r="B14" s="75">
        <v>31</v>
      </c>
      <c r="C14" s="75">
        <v>3.27</v>
      </c>
      <c r="D14" s="134">
        <f t="shared" si="0"/>
        <v>112.5207</v>
      </c>
      <c r="E14" s="79">
        <v>19.3</v>
      </c>
    </row>
    <row r="15" spans="1:5" ht="15">
      <c r="A15" s="69" t="s">
        <v>99</v>
      </c>
      <c r="B15" s="75">
        <v>30</v>
      </c>
      <c r="C15" s="75">
        <v>2.24</v>
      </c>
      <c r="D15" s="134">
        <f t="shared" si="0"/>
        <v>74.59200000000001</v>
      </c>
      <c r="E15" s="79">
        <v>15.9</v>
      </c>
    </row>
    <row r="16" spans="1:5" ht="15">
      <c r="A16" s="69" t="s">
        <v>100</v>
      </c>
      <c r="B16" s="75">
        <v>31</v>
      </c>
      <c r="C16" s="75">
        <v>1.74</v>
      </c>
      <c r="D16" s="134">
        <f t="shared" si="0"/>
        <v>59.873400000000004</v>
      </c>
      <c r="E16" s="79">
        <v>12.6</v>
      </c>
    </row>
    <row r="17" spans="1:5" ht="15">
      <c r="A17" s="70" t="s">
        <v>101</v>
      </c>
      <c r="B17" s="70">
        <v>365</v>
      </c>
      <c r="C17" s="70">
        <f>SUM(C5:C16)</f>
        <v>53.29000000000001</v>
      </c>
      <c r="D17" s="80">
        <f>SUM(D5:D16)</f>
        <v>1802.8398000000002</v>
      </c>
      <c r="E17" s="93">
        <v>17.5</v>
      </c>
    </row>
    <row r="19" spans="1:5" ht="14.25">
      <c r="A19" s="140" t="s">
        <v>135</v>
      </c>
      <c r="B19" s="94"/>
      <c r="C19" s="94"/>
      <c r="D19" s="57"/>
      <c r="E19" s="57"/>
    </row>
    <row r="20" spans="1:5" ht="15">
      <c r="A20" s="108"/>
      <c r="B20" s="68"/>
      <c r="C20" s="68"/>
      <c r="D20" s="57"/>
      <c r="E20" s="57"/>
    </row>
  </sheetData>
  <sheetProtection/>
  <hyperlinks>
    <hyperlink ref="A19" r:id="rId1" display="http://www.solaritaly.enea.it/CalcRggmmIncl/Calcola1.php?Calcolo3=Nuovo+calcolo"/>
  </hyperlinks>
  <printOptions/>
  <pageMargins left="0.7" right="0.7" top="0.75" bottom="0.75" header="0.3" footer="0.3"/>
  <pageSetup orientation="portrait" paperSize="9"/>
  <ignoredErrors>
    <ignoredError sqref="D5:D1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27.140625" style="0" customWidth="1"/>
    <col min="2" max="2" width="13.421875" style="0" customWidth="1"/>
    <col min="3" max="3" width="18.140625" style="0" customWidth="1"/>
    <col min="4" max="4" width="12.421875" style="0" customWidth="1"/>
    <col min="7" max="7" width="20.57421875" style="0" customWidth="1"/>
    <col min="8" max="8" width="24.57421875" style="0" customWidth="1"/>
    <col min="9" max="9" width="18.00390625" style="0" customWidth="1"/>
    <col min="10" max="10" width="23.8515625" style="0" customWidth="1"/>
    <col min="11" max="11" width="14.00390625" style="0" customWidth="1"/>
    <col min="12" max="12" width="18.00390625" style="0" customWidth="1"/>
  </cols>
  <sheetData>
    <row r="1" spans="1:10" ht="26.25" customHeight="1">
      <c r="A1" s="64" t="s">
        <v>78</v>
      </c>
      <c r="B1" s="65" t="s">
        <v>83</v>
      </c>
      <c r="C1" s="65" t="s">
        <v>60</v>
      </c>
      <c r="D1" s="65" t="s">
        <v>82</v>
      </c>
      <c r="E1" s="65" t="s">
        <v>84</v>
      </c>
      <c r="F1" s="59"/>
      <c r="G1" s="66" t="s">
        <v>111</v>
      </c>
      <c r="H1" s="66" t="s">
        <v>112</v>
      </c>
      <c r="I1" s="66" t="s">
        <v>79</v>
      </c>
      <c r="J1" s="66" t="s">
        <v>87</v>
      </c>
    </row>
    <row r="2" spans="1:10" ht="15" customHeight="1">
      <c r="A2" s="130" t="s">
        <v>66</v>
      </c>
      <c r="B2" s="73">
        <v>20.5</v>
      </c>
      <c r="C2" s="62">
        <v>38</v>
      </c>
      <c r="D2" s="63">
        <v>0.43</v>
      </c>
      <c r="E2" s="89">
        <v>25</v>
      </c>
      <c r="F2" s="58"/>
      <c r="G2" s="109">
        <v>400</v>
      </c>
      <c r="H2" s="74">
        <f>1.724*1.134</f>
        <v>1.9550159999999999</v>
      </c>
      <c r="I2" s="73">
        <v>8</v>
      </c>
      <c r="J2" s="63">
        <f>+H2*I2</f>
        <v>15.640127999999999</v>
      </c>
    </row>
    <row r="3" spans="1:10" ht="14.25">
      <c r="A3" s="57"/>
      <c r="B3" s="57"/>
      <c r="C3" s="57"/>
      <c r="D3" s="57"/>
      <c r="E3" s="57"/>
      <c r="F3" s="58"/>
      <c r="G3" s="58"/>
      <c r="H3" s="57"/>
      <c r="I3" s="57"/>
      <c r="J3" s="57"/>
    </row>
    <row r="4" spans="1:10" ht="14.25">
      <c r="A4" s="57"/>
      <c r="B4" s="57"/>
      <c r="C4" s="57"/>
      <c r="D4" s="57"/>
      <c r="E4" s="57"/>
      <c r="F4" s="58"/>
      <c r="I4" s="58"/>
      <c r="J4" s="57"/>
    </row>
    <row r="5" spans="1:10" ht="23.25" customHeight="1">
      <c r="A5" s="65" t="s">
        <v>85</v>
      </c>
      <c r="B5" s="65" t="s">
        <v>86</v>
      </c>
      <c r="D5" s="59"/>
      <c r="E5" s="83"/>
      <c r="F5" s="58"/>
      <c r="G5" s="142" t="s">
        <v>75</v>
      </c>
      <c r="H5" s="142" t="s">
        <v>76</v>
      </c>
      <c r="I5" s="142" t="s">
        <v>77</v>
      </c>
      <c r="J5" s="57"/>
    </row>
    <row r="6" spans="1:10" ht="15">
      <c r="A6" s="62">
        <f>Clima!E5+(($C$2-20)/800)*(Clima!D5*Clima!B5*$J$2/1000)</f>
        <v>11.747002859038352</v>
      </c>
      <c r="B6" s="62">
        <f>$B$2*(1-($D$2/100)*(A6-$E$2))</f>
        <v>21.66825169797577</v>
      </c>
      <c r="D6" s="57"/>
      <c r="E6" s="35"/>
      <c r="F6" s="58"/>
      <c r="G6" s="142"/>
      <c r="H6" s="142"/>
      <c r="I6" s="142"/>
      <c r="J6" s="57"/>
    </row>
    <row r="7" spans="1:12" ht="15">
      <c r="A7" s="62">
        <f>Clima!E6+(($C$2-20)/800)*(Clima!D6*Clima!B6*$J$2/1000)</f>
        <v>11.45747189441536</v>
      </c>
      <c r="B7" s="62">
        <f aca="true" t="shared" si="0" ref="B7:B17">$B$2*(1-($D$2/100)*(A7-$E$2))</f>
        <v>21.693773852507285</v>
      </c>
      <c r="C7" s="57"/>
      <c r="D7" s="57"/>
      <c r="E7" s="35"/>
      <c r="F7" s="58"/>
      <c r="G7" s="84">
        <v>10</v>
      </c>
      <c r="H7" s="84">
        <v>5</v>
      </c>
      <c r="I7" s="84">
        <v>98</v>
      </c>
      <c r="J7" s="57"/>
      <c r="K7" s="60"/>
      <c r="L7" s="57"/>
    </row>
    <row r="8" spans="1:12" ht="15">
      <c r="A8" s="62">
        <f>Clima!E7+(($C$2-20)/800)*(Clima!D7*Clima!B7*$J$2/1000)</f>
        <v>14.012774634132944</v>
      </c>
      <c r="B8" s="62">
        <f t="shared" si="0"/>
        <v>21.46852391600118</v>
      </c>
      <c r="C8" s="57"/>
      <c r="D8" s="57"/>
      <c r="E8" s="35"/>
      <c r="K8" s="57"/>
      <c r="L8" s="57"/>
    </row>
    <row r="9" spans="1:12" ht="15.75" customHeight="1">
      <c r="A9" s="62">
        <f>Clima!E8+(($C$2-20)/800)*(Clima!D8*Clima!B8*$J$2/1000)</f>
        <v>16.3948597666768</v>
      </c>
      <c r="B9" s="62">
        <f t="shared" si="0"/>
        <v>21.258543111567437</v>
      </c>
      <c r="D9" s="96"/>
      <c r="E9" s="35"/>
      <c r="K9" s="57"/>
      <c r="L9" s="57"/>
    </row>
    <row r="10" spans="1:12" ht="16.5">
      <c r="A10" s="62">
        <f>Clima!E9+(($C$2-20)/800)*(Clima!D9*Clima!B9*$J$2/1000)</f>
        <v>20.624943954466207</v>
      </c>
      <c r="B10" s="62">
        <f t="shared" si="0"/>
        <v>20.885661190413803</v>
      </c>
      <c r="C10" s="101" t="s">
        <v>102</v>
      </c>
      <c r="E10" s="35"/>
      <c r="K10" s="57"/>
      <c r="L10" s="57"/>
    </row>
    <row r="11" spans="1:12" ht="14.25">
      <c r="A11" s="62">
        <f>Clima!E10+(($C$2-20)/800)*(Clima!D10*Clima!B10*$J$2/1000)</f>
        <v>24.7100739766368</v>
      </c>
      <c r="B11" s="62">
        <f t="shared" si="0"/>
        <v>20.525556978959465</v>
      </c>
      <c r="C11" s="81"/>
      <c r="E11" s="102"/>
      <c r="K11" s="57"/>
      <c r="L11" s="57"/>
    </row>
    <row r="12" spans="1:12" ht="14.25">
      <c r="A12" s="62">
        <f>Clima!E11+(($C$2-20)/800)*(Clima!D11*Clima!B11*$J$2/1000)</f>
        <v>27.80647769530981</v>
      </c>
      <c r="B12" s="62">
        <f t="shared" si="0"/>
        <v>20.252608991158443</v>
      </c>
      <c r="C12" s="81"/>
      <c r="D12" s="46"/>
      <c r="E12" s="46"/>
      <c r="I12" s="57"/>
      <c r="J12" s="57"/>
      <c r="K12" s="57"/>
      <c r="L12" s="57"/>
    </row>
    <row r="13" spans="1:12" ht="15.75" customHeight="1">
      <c r="A13" s="62">
        <f>Clima!E12+(($C$2-20)/800)*(Clima!D12*Clima!B12*$J$2/1000)</f>
        <v>27.794913688776223</v>
      </c>
      <c r="B13" s="62">
        <f t="shared" si="0"/>
        <v>20.253628358334375</v>
      </c>
      <c r="C13" s="81"/>
      <c r="D13" s="46"/>
      <c r="E13" s="46"/>
      <c r="F13" s="58"/>
      <c r="I13" s="57"/>
      <c r="J13" s="57"/>
      <c r="K13" s="57"/>
      <c r="L13" s="57"/>
    </row>
    <row r="14" spans="1:12" ht="14.25">
      <c r="A14" s="62">
        <f>Clima!E13+(($C$2-20)/800)*(Clima!D13*Clima!B13*$J$2/1000)</f>
        <v>24.0311965338368</v>
      </c>
      <c r="B14" s="62">
        <f t="shared" si="0"/>
        <v>20.585400025542288</v>
      </c>
      <c r="C14" s="81"/>
      <c r="D14" s="46"/>
      <c r="E14" s="46"/>
      <c r="I14" s="57"/>
      <c r="J14" s="57"/>
      <c r="K14" s="57"/>
      <c r="L14" s="57"/>
    </row>
    <row r="15" spans="1:12" ht="14.25">
      <c r="A15" s="62">
        <f>Clima!E14+(($C$2-20)/800)*(Clima!D14*Clima!B14*$J$2/1000)</f>
        <v>20.5274871100781</v>
      </c>
      <c r="B15" s="62">
        <f t="shared" si="0"/>
        <v>20.894252011246618</v>
      </c>
      <c r="C15" s="81"/>
      <c r="D15" s="46"/>
      <c r="E15" s="46"/>
      <c r="I15" s="57"/>
      <c r="J15" s="57"/>
      <c r="K15" s="57"/>
      <c r="L15" s="57"/>
    </row>
    <row r="16" spans="1:12" ht="14.25">
      <c r="A16" s="62">
        <f>Clima!E15+(($C$2-20)/800)*(Clima!D15*Clima!B15*$J$2/1000)</f>
        <v>16.6874741887488</v>
      </c>
      <c r="B16" s="62">
        <f t="shared" si="0"/>
        <v>21.232749150261796</v>
      </c>
      <c r="C16" s="81"/>
      <c r="D16" s="46"/>
      <c r="E16" s="46"/>
      <c r="F16" s="58"/>
      <c r="G16" s="57"/>
      <c r="H16" s="58"/>
      <c r="I16" s="57"/>
      <c r="J16" s="57"/>
      <c r="K16" s="57"/>
      <c r="L16" s="57"/>
    </row>
    <row r="17" spans="1:12" ht="14.25">
      <c r="A17" s="62">
        <f>Clima!E16+(($C$2-20)/800)*(Clima!D16*Clima!B16*$J$2/1000)</f>
        <v>13.253158278757152</v>
      </c>
      <c r="B17" s="62">
        <f t="shared" si="0"/>
        <v>21.535484097727558</v>
      </c>
      <c r="C17" s="81"/>
      <c r="D17" s="46"/>
      <c r="E17" s="46"/>
      <c r="F17" s="58"/>
      <c r="G17" s="57"/>
      <c r="H17" s="58"/>
      <c r="I17" s="57"/>
      <c r="J17" s="57"/>
      <c r="K17" s="57"/>
      <c r="L17" s="57"/>
    </row>
    <row r="18" spans="1:12" ht="14.25">
      <c r="A18" s="82"/>
      <c r="B18" s="30"/>
      <c r="C18" s="81"/>
      <c r="D18" s="46"/>
      <c r="E18" s="34"/>
      <c r="F18" s="58"/>
      <c r="G18" s="57"/>
      <c r="H18" s="58"/>
      <c r="I18" s="57"/>
      <c r="J18" s="57"/>
      <c r="K18" s="57"/>
      <c r="L18" s="57"/>
    </row>
  </sheetData>
  <sheetProtection/>
  <mergeCells count="3">
    <mergeCell ref="G5:G6"/>
    <mergeCell ref="H5:H6"/>
    <mergeCell ref="I5:I6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14" sqref="H14:I14"/>
    </sheetView>
  </sheetViews>
  <sheetFormatPr defaultColWidth="9.140625" defaultRowHeight="15"/>
  <cols>
    <col min="1" max="1" width="11.00390625" style="0" customWidth="1"/>
    <col min="2" max="2" width="21.8515625" style="0" customWidth="1"/>
    <col min="3" max="3" width="18.00390625" style="0" customWidth="1"/>
    <col min="4" max="4" width="19.57421875" style="0" customWidth="1"/>
    <col min="5" max="5" width="11.140625" style="0" bestFit="1" customWidth="1"/>
    <col min="6" max="6" width="15.140625" style="0" customWidth="1"/>
    <col min="7" max="7" width="15.140625" style="57" customWidth="1"/>
    <col min="8" max="8" width="25.57421875" style="0" bestFit="1" customWidth="1"/>
    <col min="9" max="9" width="23.57421875" style="0" customWidth="1"/>
  </cols>
  <sheetData>
    <row r="1" spans="1:9" ht="45" customHeight="1">
      <c r="A1" s="72" t="s">
        <v>34</v>
      </c>
      <c r="B1" s="72" t="s">
        <v>65</v>
      </c>
      <c r="C1" s="72" t="s">
        <v>80</v>
      </c>
      <c r="D1" s="72" t="s">
        <v>81</v>
      </c>
      <c r="E1" s="67" t="s">
        <v>67</v>
      </c>
      <c r="F1" s="66" t="s">
        <v>103</v>
      </c>
      <c r="G1" s="66" t="s">
        <v>68</v>
      </c>
      <c r="H1" s="66" t="s">
        <v>61</v>
      </c>
      <c r="I1" s="66" t="s">
        <v>62</v>
      </c>
    </row>
    <row r="2" spans="1:9" ht="14.25">
      <c r="A2" s="61" t="s">
        <v>35</v>
      </c>
      <c r="B2" s="56">
        <f>Pannello!$J$2*Pannello!B6/100*Clima!D5</f>
        <v>232.0608741039502</v>
      </c>
      <c r="C2" s="56">
        <f>+B2*(100-Pannello!$G$7)*(100-Pannello!$H$7)/10000</f>
        <v>198.41204735887743</v>
      </c>
      <c r="D2" s="56">
        <f>+C2*Pannello!$I$7/100</f>
        <v>194.44380641169988</v>
      </c>
      <c r="E2" s="55">
        <f>Carico!AA22*31</f>
        <v>385.2192857142858</v>
      </c>
      <c r="F2" s="76">
        <f>E2*Carico!AC3</f>
        <v>148.025</v>
      </c>
      <c r="G2" s="76">
        <f>IF(D2&lt;F2,D2,F2)</f>
        <v>148.025</v>
      </c>
      <c r="H2" s="76">
        <f>IF(D2-G2&gt;0,D2-G2,0)</f>
        <v>46.418806411699876</v>
      </c>
      <c r="I2" s="76">
        <f>E2-G2</f>
        <v>237.19428571428577</v>
      </c>
    </row>
    <row r="3" spans="1:9" ht="14.25">
      <c r="A3" s="61" t="s">
        <v>37</v>
      </c>
      <c r="B3" s="56">
        <f>Pannello!$J$2*Pannello!B7/100*Clima!D6</f>
        <v>295.2666882909178</v>
      </c>
      <c r="C3" s="56">
        <f>+B3*(100-Pannello!$G$7)*(100-Pannello!$H$7)/10000</f>
        <v>252.45301848873473</v>
      </c>
      <c r="D3" s="56">
        <f>+C3*Pannello!$I$7/100</f>
        <v>247.40395811896005</v>
      </c>
      <c r="E3" s="55">
        <f>Carico!AA22*28</f>
        <v>347.94000000000005</v>
      </c>
      <c r="F3" s="76">
        <f>E3*Carico!AC3</f>
        <v>133.70000000000002</v>
      </c>
      <c r="G3" s="76">
        <f aca="true" t="shared" si="0" ref="G3:G13">IF(D3&lt;F3,D3,F3)</f>
        <v>133.70000000000002</v>
      </c>
      <c r="H3" s="76">
        <f aca="true" t="shared" si="1" ref="H3:H13">IF(D3-G3&gt;0,D3-G3,0)</f>
        <v>113.70395811896003</v>
      </c>
      <c r="I3" s="76">
        <f aca="true" t="shared" si="2" ref="I3:I13">E3-G3</f>
        <v>214.24000000000004</v>
      </c>
    </row>
    <row r="4" spans="1:9" ht="14.25">
      <c r="A4" s="61" t="s">
        <v>39</v>
      </c>
      <c r="B4" s="56">
        <f>Pannello!$J$2*Pannello!B8/100*Clima!D7</f>
        <v>465.62062240004366</v>
      </c>
      <c r="C4" s="56">
        <f>+B4*(100-Pannello!$G$7)*(100-Pannello!$H$7)/10000</f>
        <v>398.10563215203734</v>
      </c>
      <c r="D4" s="56">
        <f>+C4*Pannello!$I$7/100</f>
        <v>390.14351950899663</v>
      </c>
      <c r="E4" s="55">
        <f>Carico!AA22*31</f>
        <v>385.2192857142858</v>
      </c>
      <c r="F4" s="76">
        <f>E4*Carico!AC3</f>
        <v>148.025</v>
      </c>
      <c r="G4" s="76">
        <f t="shared" si="0"/>
        <v>148.025</v>
      </c>
      <c r="H4" s="76">
        <f t="shared" si="1"/>
        <v>242.11851950899663</v>
      </c>
      <c r="I4" s="76">
        <f t="shared" si="2"/>
        <v>237.19428571428577</v>
      </c>
    </row>
    <row r="5" spans="1:9" ht="14.25">
      <c r="A5" s="61" t="s">
        <v>41</v>
      </c>
      <c r="B5" s="56">
        <f>Pannello!$J$2*Pannello!B9/100*Clima!D8</f>
        <v>596.7697487447906</v>
      </c>
      <c r="C5" s="56">
        <f>+B5*(100-Pannello!$G$7)*(100-Pannello!$H$7)/10000</f>
        <v>510.238135176796</v>
      </c>
      <c r="D5" s="56">
        <f>+C5*Pannello!$I$7/100</f>
        <v>500.0333724732601</v>
      </c>
      <c r="E5" s="55">
        <f>Carico!AA68*30</f>
        <v>349.39285714285717</v>
      </c>
      <c r="F5" s="76">
        <f>E5*Carico!AC50</f>
        <v>177.00000000000003</v>
      </c>
      <c r="G5" s="76">
        <f t="shared" si="0"/>
        <v>177.00000000000003</v>
      </c>
      <c r="H5" s="76">
        <f t="shared" si="1"/>
        <v>323.0333724732601</v>
      </c>
      <c r="I5" s="76">
        <f t="shared" si="2"/>
        <v>172.39285714285714</v>
      </c>
    </row>
    <row r="6" spans="1:9" ht="14.25">
      <c r="A6" s="61" t="s">
        <v>43</v>
      </c>
      <c r="B6" s="56">
        <f>Pannello!$J$2*Pannello!B10/100*Clima!D9</f>
        <v>726.1155245695118</v>
      </c>
      <c r="C6" s="56">
        <f>+B6*(100-Pannello!$G$7)*(100-Pannello!$H$7)/10000</f>
        <v>620.8287735069325</v>
      </c>
      <c r="D6" s="56">
        <f>+C6*Pannello!$I$7/100</f>
        <v>608.4121980367938</v>
      </c>
      <c r="E6" s="55">
        <f>Carico!AA68*31</f>
        <v>361.0392857142857</v>
      </c>
      <c r="F6" s="76">
        <f>E6*Carico!AC50</f>
        <v>182.9</v>
      </c>
      <c r="G6" s="76">
        <f t="shared" si="0"/>
        <v>182.9</v>
      </c>
      <c r="H6" s="76">
        <f t="shared" si="1"/>
        <v>425.51219803679385</v>
      </c>
      <c r="I6" s="76">
        <f t="shared" si="2"/>
        <v>178.1392857142857</v>
      </c>
    </row>
    <row r="7" spans="1:9" ht="14.25">
      <c r="A7" s="61" t="s">
        <v>45</v>
      </c>
      <c r="B7" s="56">
        <f>Pannello!$J$2*Pannello!B11/100*Clima!D10</f>
        <v>763.2691322794371</v>
      </c>
      <c r="C7" s="56">
        <f>+B7*(100-Pannello!$G$7)*(100-Pannello!$H$7)/10000</f>
        <v>652.5951080989188</v>
      </c>
      <c r="D7" s="56">
        <f>+C7*Pannello!$I$7/100</f>
        <v>639.5432059369405</v>
      </c>
      <c r="E7" s="55">
        <f>Carico!AA45*30</f>
        <v>503.29285714285726</v>
      </c>
      <c r="F7" s="76">
        <f>E7*Carico!AC27</f>
        <v>260.25</v>
      </c>
      <c r="G7" s="76">
        <f t="shared" si="0"/>
        <v>260.25</v>
      </c>
      <c r="H7" s="76">
        <f t="shared" si="1"/>
        <v>379.29320593694047</v>
      </c>
      <c r="I7" s="76">
        <f t="shared" si="2"/>
        <v>243.04285714285726</v>
      </c>
    </row>
    <row r="8" spans="1:9" ht="14.25">
      <c r="A8" s="61" t="s">
        <v>47</v>
      </c>
      <c r="B8" s="56">
        <f>Pannello!$J$2*Pannello!B12/100*Clima!D11</f>
        <v>785.8528244645332</v>
      </c>
      <c r="C8" s="56">
        <f>+B8*(100-Pannello!$G$7)*(100-Pannello!$H$7)/10000</f>
        <v>671.9041649171759</v>
      </c>
      <c r="D8" s="56">
        <f>+C8*Pannello!$I$7/100</f>
        <v>658.4660816188324</v>
      </c>
      <c r="E8" s="55">
        <f>Carico!AA45*31</f>
        <v>520.0692857142858</v>
      </c>
      <c r="F8" s="76">
        <f>E8*Carico!AC27</f>
        <v>268.925</v>
      </c>
      <c r="G8" s="76">
        <f t="shared" si="0"/>
        <v>268.925</v>
      </c>
      <c r="H8" s="76">
        <f t="shared" si="1"/>
        <v>389.5410816188324</v>
      </c>
      <c r="I8" s="76">
        <f t="shared" si="2"/>
        <v>251.1442857142858</v>
      </c>
    </row>
    <row r="9" spans="1:9" ht="14.25">
      <c r="A9" s="61" t="s">
        <v>49</v>
      </c>
      <c r="B9" s="56">
        <f>Pannello!$J$2*Pannello!B13/100*Clima!D12</f>
        <v>695.422104699087</v>
      </c>
      <c r="C9" s="56">
        <f>+B9*(100-Pannello!$G$7)*(100-Pannello!$H$7)/10000</f>
        <v>594.5858995177193</v>
      </c>
      <c r="D9" s="56">
        <f>+C9*Pannello!$I$7/100</f>
        <v>582.6941815273649</v>
      </c>
      <c r="E9" s="55">
        <f>Carico!AA45*31</f>
        <v>520.0692857142858</v>
      </c>
      <c r="F9" s="76">
        <f>E9*Carico!AC27</f>
        <v>268.925</v>
      </c>
      <c r="G9" s="76">
        <f t="shared" si="0"/>
        <v>268.925</v>
      </c>
      <c r="H9" s="76">
        <f t="shared" si="1"/>
        <v>313.7691815273649</v>
      </c>
      <c r="I9" s="76">
        <f t="shared" si="2"/>
        <v>251.1442857142858</v>
      </c>
    </row>
    <row r="10" spans="1:9" ht="16.5" customHeight="1">
      <c r="A10" s="61" t="s">
        <v>51</v>
      </c>
      <c r="B10" s="56">
        <f>Pannello!$J$2*Pannello!B14/100*Clima!D13</f>
        <v>497.4641951008674</v>
      </c>
      <c r="C10" s="56">
        <f>+B10*(100-Pannello!$G$7)*(100-Pannello!$H$7)/10000</f>
        <v>425.3318868112416</v>
      </c>
      <c r="D10" s="56">
        <f>+C10*Pannello!$I$7/100</f>
        <v>416.82524907501676</v>
      </c>
      <c r="E10" s="55">
        <f>Carico!AA68*30</f>
        <v>349.39285714285717</v>
      </c>
      <c r="F10" s="76">
        <f>E10*Carico!AC50</f>
        <v>177.00000000000003</v>
      </c>
      <c r="G10" s="76">
        <f t="shared" si="0"/>
        <v>177.00000000000003</v>
      </c>
      <c r="H10" s="76">
        <f t="shared" si="1"/>
        <v>239.82524907501673</v>
      </c>
      <c r="I10" s="76">
        <f t="shared" si="2"/>
        <v>172.39285714285714</v>
      </c>
    </row>
    <row r="11" spans="1:9" ht="14.25">
      <c r="A11" s="61" t="s">
        <v>53</v>
      </c>
      <c r="B11" s="56">
        <f>Pannello!$J$2*Pannello!B15/100*Clima!D14</f>
        <v>367.70501818678935</v>
      </c>
      <c r="C11" s="56">
        <f>+B11*(100-Pannello!$G$7)*(100-Pannello!$H$7)/10000</f>
        <v>314.3877905497049</v>
      </c>
      <c r="D11" s="56">
        <f>+C11*Pannello!$I$7/100</f>
        <v>308.1000347387108</v>
      </c>
      <c r="E11" s="55">
        <f>Carico!AA68*31</f>
        <v>361.0392857142857</v>
      </c>
      <c r="F11" s="76">
        <f>E11*Carico!AC50</f>
        <v>182.9</v>
      </c>
      <c r="G11" s="76">
        <f t="shared" si="0"/>
        <v>182.9</v>
      </c>
      <c r="H11" s="76">
        <f t="shared" si="1"/>
        <v>125.2000347387108</v>
      </c>
      <c r="I11" s="76">
        <f t="shared" si="2"/>
        <v>178.1392857142857</v>
      </c>
    </row>
    <row r="12" spans="1:9" ht="15.75" customHeight="1">
      <c r="A12" s="61" t="s">
        <v>54</v>
      </c>
      <c r="B12" s="56">
        <f>Pannello!$J$2*Pannello!B16/100*Clima!D15</f>
        <v>247.70728758532124</v>
      </c>
      <c r="C12" s="56">
        <f>+B12*(100-Pannello!$G$7)*(100-Pannello!$H$7)/10000</f>
        <v>211.78973088544967</v>
      </c>
      <c r="D12" s="56">
        <f>+C12*Pannello!$I$7/100</f>
        <v>207.55393626774068</v>
      </c>
      <c r="E12" s="55">
        <f>Carico!AA22*30</f>
        <v>372.7928571428572</v>
      </c>
      <c r="F12" s="76">
        <f>E12*Carico!AC3</f>
        <v>143.25</v>
      </c>
      <c r="G12" s="76">
        <f t="shared" si="0"/>
        <v>143.25</v>
      </c>
      <c r="H12" s="76">
        <f t="shared" si="1"/>
        <v>64.30393626774068</v>
      </c>
      <c r="I12" s="76">
        <f t="shared" si="2"/>
        <v>229.5428571428572</v>
      </c>
    </row>
    <row r="13" spans="1:9" ht="17.25" customHeight="1">
      <c r="A13" s="61" t="s">
        <v>55</v>
      </c>
      <c r="B13" s="56">
        <f>Pannello!$J$2*Pannello!B17/100*Clima!D16</f>
        <v>201.6642254548208</v>
      </c>
      <c r="C13" s="56">
        <f>+B13*(100-Pannello!$G$7)*(100-Pannello!$H$7)/10000</f>
        <v>172.42291276387178</v>
      </c>
      <c r="D13" s="56">
        <f>+C13*Pannello!$I$7/100</f>
        <v>168.97445450859436</v>
      </c>
      <c r="E13" s="55">
        <f>Carico!AA22*31</f>
        <v>385.2192857142858</v>
      </c>
      <c r="F13" s="76">
        <f>E13*Carico!AC3</f>
        <v>148.025</v>
      </c>
      <c r="G13" s="76">
        <f t="shared" si="0"/>
        <v>148.025</v>
      </c>
      <c r="H13" s="76">
        <f t="shared" si="1"/>
        <v>20.949454508594357</v>
      </c>
      <c r="I13" s="76">
        <f t="shared" si="2"/>
        <v>237.19428571428577</v>
      </c>
    </row>
    <row r="14" spans="1:9" ht="14.25">
      <c r="A14" s="71" t="s">
        <v>101</v>
      </c>
      <c r="B14" s="77">
        <f aca="true" t="shared" si="3" ref="B14:H14">SUM(B2:B13)</f>
        <v>5874.918245880069</v>
      </c>
      <c r="C14" s="77">
        <f t="shared" si="3"/>
        <v>5023.055100227461</v>
      </c>
      <c r="D14" s="77">
        <f t="shared" si="3"/>
        <v>4922.593998222911</v>
      </c>
      <c r="E14" s="77">
        <f t="shared" si="3"/>
        <v>4840.686428571429</v>
      </c>
      <c r="F14" s="77">
        <f t="shared" si="3"/>
        <v>2238.925</v>
      </c>
      <c r="G14" s="77">
        <f t="shared" si="3"/>
        <v>2238.925</v>
      </c>
      <c r="H14" s="77">
        <f t="shared" si="3"/>
        <v>2683.6689982229104</v>
      </c>
      <c r="I14" s="86">
        <f>E14-F14</f>
        <v>2601.761428571429</v>
      </c>
    </row>
    <row r="15" spans="8:9" ht="18" customHeight="1">
      <c r="H15" s="76" t="s">
        <v>70</v>
      </c>
      <c r="I15" s="87" t="s">
        <v>69</v>
      </c>
    </row>
    <row r="16" ht="15"/>
    <row r="17" ht="15"/>
    <row r="18" ht="15"/>
    <row r="19" ht="15"/>
  </sheetData>
  <sheetProtection/>
  <printOptions/>
  <pageMargins left="0.7" right="0.7" top="0.75" bottom="0.75" header="0.3" footer="0.3"/>
  <pageSetup orientation="portrait" paperSize="9"/>
  <ignoredErrors>
    <ignoredError sqref="E4:E1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52.8515625" style="0" customWidth="1"/>
    <col min="2" max="2" width="16.00390625" style="0" bestFit="1" customWidth="1"/>
    <col min="3" max="3" width="15.421875" style="0" bestFit="1" customWidth="1"/>
    <col min="4" max="4" width="15.421875" style="0" customWidth="1"/>
    <col min="5" max="5" width="16.00390625" style="0" customWidth="1"/>
    <col min="6" max="6" width="20.57421875" style="0" bestFit="1" customWidth="1"/>
  </cols>
  <sheetData>
    <row r="1" spans="1:2" s="57" customFormat="1" ht="14.25">
      <c r="A1" s="27" t="s">
        <v>128</v>
      </c>
      <c r="B1" s="135">
        <f>+Pannello!G2*Pannello!I2*1500/1000</f>
        <v>4800</v>
      </c>
    </row>
    <row r="2" s="57" customFormat="1" ht="14.25"/>
    <row r="3" spans="1:6" ht="15">
      <c r="A3" s="143" t="s">
        <v>57</v>
      </c>
      <c r="B3" s="143"/>
      <c r="C3" s="143"/>
      <c r="D3" s="23"/>
      <c r="E3" s="23"/>
      <c r="F3" s="23"/>
    </row>
    <row r="4" spans="1:6" ht="15">
      <c r="A4" s="48" t="s">
        <v>9</v>
      </c>
      <c r="B4" s="24">
        <v>0.08</v>
      </c>
      <c r="C4" s="26" t="s">
        <v>10</v>
      </c>
      <c r="D4" s="23"/>
      <c r="E4" s="23"/>
      <c r="F4" s="23"/>
    </row>
    <row r="5" spans="1:3" s="23" customFormat="1" ht="18">
      <c r="A5" s="48" t="s">
        <v>104</v>
      </c>
      <c r="B5" s="24">
        <v>0.07</v>
      </c>
      <c r="C5" s="26" t="s">
        <v>10</v>
      </c>
    </row>
    <row r="6" spans="1:6" ht="15">
      <c r="A6" s="103" t="s">
        <v>17</v>
      </c>
      <c r="B6" s="138">
        <f>'Produzione Energia'!I14</f>
        <v>2601.761428571429</v>
      </c>
      <c r="C6" s="29" t="s">
        <v>16</v>
      </c>
      <c r="D6" s="23"/>
      <c r="E6" s="23"/>
      <c r="F6" s="23"/>
    </row>
    <row r="7" spans="1:6" ht="14.25">
      <c r="A7" s="104" t="s">
        <v>18</v>
      </c>
      <c r="B7" s="139">
        <f>'Produzione Energia'!H14</f>
        <v>2683.6689982229104</v>
      </c>
      <c r="C7" s="31" t="s">
        <v>16</v>
      </c>
      <c r="D7" s="23"/>
      <c r="E7" s="23"/>
      <c r="F7" s="23"/>
    </row>
    <row r="8" spans="1:3" s="23" customFormat="1" ht="16.5">
      <c r="A8" s="48" t="s">
        <v>105</v>
      </c>
      <c r="B8" s="90">
        <f>B4*B6</f>
        <v>208.14091428571433</v>
      </c>
      <c r="C8" s="26" t="s">
        <v>130</v>
      </c>
    </row>
    <row r="9" spans="1:6" ht="16.5">
      <c r="A9" s="48" t="s">
        <v>106</v>
      </c>
      <c r="B9" s="90">
        <f>B5*B7</f>
        <v>187.85682987560375</v>
      </c>
      <c r="C9" s="26" t="s">
        <v>130</v>
      </c>
      <c r="D9" s="23"/>
      <c r="E9" s="23"/>
      <c r="F9" s="23"/>
    </row>
    <row r="10" spans="1:3" s="23" customFormat="1" ht="16.5">
      <c r="A10" s="32" t="s">
        <v>19</v>
      </c>
      <c r="B10" s="91">
        <f>MIN(B8:B9)</f>
        <v>187.85682987560375</v>
      </c>
      <c r="C10" s="26" t="s">
        <v>130</v>
      </c>
    </row>
    <row r="11" spans="1:3" s="23" customFormat="1" ht="16.5">
      <c r="A11" s="48" t="s">
        <v>107</v>
      </c>
      <c r="B11" s="63">
        <v>0.06</v>
      </c>
      <c r="C11" s="26" t="s">
        <v>10</v>
      </c>
    </row>
    <row r="12" spans="1:3" s="23" customFormat="1" ht="16.5">
      <c r="A12" s="48" t="s">
        <v>108</v>
      </c>
      <c r="B12" s="90">
        <f>MIN(B6:B7)</f>
        <v>2601.761428571429</v>
      </c>
      <c r="C12" s="26" t="s">
        <v>16</v>
      </c>
    </row>
    <row r="13" spans="1:3" s="23" customFormat="1" ht="16.5">
      <c r="A13" s="105" t="s">
        <v>109</v>
      </c>
      <c r="B13" s="89">
        <f>B11*B12</f>
        <v>156.10568571428573</v>
      </c>
      <c r="C13" s="26" t="s">
        <v>130</v>
      </c>
    </row>
    <row r="14" spans="1:6" ht="16.5">
      <c r="A14" s="105" t="s">
        <v>110</v>
      </c>
      <c r="B14" s="89">
        <f>B10+B13</f>
        <v>343.96251558988945</v>
      </c>
      <c r="C14" s="26" t="s">
        <v>130</v>
      </c>
      <c r="D14" s="23"/>
      <c r="E14" s="23"/>
      <c r="F14" s="23"/>
    </row>
    <row r="15" spans="1:6" ht="14.25">
      <c r="A15" s="48" t="s">
        <v>12</v>
      </c>
      <c r="B15" s="63">
        <f>IF(B7*B5-B6*B4&gt;0,B7*B5-B6*B4,0)</f>
        <v>0</v>
      </c>
      <c r="C15" s="26" t="s">
        <v>130</v>
      </c>
      <c r="D15" s="23"/>
      <c r="E15" s="23"/>
      <c r="F15" s="23"/>
    </row>
    <row r="16" spans="1:6" ht="14.25">
      <c r="A16" s="48" t="s">
        <v>20</v>
      </c>
      <c r="B16" s="89">
        <f>B14+IF(B15&gt;0,B15,0)</f>
        <v>343.96251558988945</v>
      </c>
      <c r="C16" s="26" t="s">
        <v>130</v>
      </c>
      <c r="D16" s="23"/>
      <c r="E16" s="23"/>
      <c r="F16" s="23"/>
    </row>
    <row r="17" spans="1:3" s="57" customFormat="1" ht="14.25">
      <c r="A17" s="103" t="s">
        <v>129</v>
      </c>
      <c r="B17" s="89">
        <f>+B1*0.5/10</f>
        <v>240</v>
      </c>
      <c r="C17" s="26" t="s">
        <v>130</v>
      </c>
    </row>
    <row r="18" spans="1:3" s="57" customFormat="1" ht="14.25">
      <c r="A18" s="103" t="s">
        <v>131</v>
      </c>
      <c r="B18" s="89">
        <f>+B16+B17</f>
        <v>583.9625155898894</v>
      </c>
      <c r="C18" s="26" t="s">
        <v>130</v>
      </c>
    </row>
    <row r="19" spans="1:3" s="23" customFormat="1" ht="15" thickBot="1">
      <c r="A19" s="106"/>
      <c r="B19" s="18"/>
      <c r="C19" s="49"/>
    </row>
    <row r="20" spans="1:6" ht="14.25">
      <c r="A20" s="50" t="s">
        <v>56</v>
      </c>
      <c r="B20" s="51">
        <v>0.25</v>
      </c>
      <c r="C20" s="52" t="s">
        <v>10</v>
      </c>
      <c r="D20" s="23"/>
      <c r="E20" s="23"/>
      <c r="F20" s="23"/>
    </row>
    <row r="21" spans="1:3" s="23" customFormat="1" ht="15" thickBot="1">
      <c r="A21" s="107" t="s">
        <v>58</v>
      </c>
      <c r="B21" s="88">
        <f>B6*B20</f>
        <v>650.4403571428572</v>
      </c>
      <c r="C21" s="53" t="s">
        <v>11</v>
      </c>
    </row>
    <row r="23" spans="1:3" ht="14.25">
      <c r="A23" s="144" t="s">
        <v>13</v>
      </c>
      <c r="B23" s="144"/>
      <c r="C23" s="144"/>
    </row>
    <row r="24" spans="1:3" ht="14.25">
      <c r="A24" s="27" t="s">
        <v>15</v>
      </c>
      <c r="B24" s="138">
        <f>'Produzione Energia'!E14</f>
        <v>4840.686428571429</v>
      </c>
      <c r="C24" s="24" t="s">
        <v>14</v>
      </c>
    </row>
    <row r="25" spans="1:3" ht="14.25">
      <c r="A25" s="48" t="s">
        <v>56</v>
      </c>
      <c r="B25" s="25">
        <v>0.25</v>
      </c>
      <c r="C25" s="26" t="s">
        <v>10</v>
      </c>
    </row>
    <row r="26" spans="1:3" ht="14.25">
      <c r="A26" s="28" t="s">
        <v>21</v>
      </c>
      <c r="B26" s="33">
        <f>B24*B25</f>
        <v>1210.1716071428573</v>
      </c>
      <c r="C26" s="26" t="s">
        <v>130</v>
      </c>
    </row>
    <row r="27" spans="1:3" ht="14.25">
      <c r="A27" s="28" t="s">
        <v>59</v>
      </c>
      <c r="B27" s="89">
        <f>-B26*25</f>
        <v>-30254.29017857143</v>
      </c>
      <c r="C27" s="24" t="s">
        <v>11</v>
      </c>
    </row>
    <row r="29" spans="1:3" ht="14.25">
      <c r="A29" s="27" t="s">
        <v>134</v>
      </c>
      <c r="B29" s="2">
        <f>+ABS(B27-'Valutazione economica'!I31)</f>
        <v>20977.794042628375</v>
      </c>
      <c r="C29" s="128" t="s">
        <v>11</v>
      </c>
    </row>
  </sheetData>
  <sheetProtection/>
  <mergeCells count="2">
    <mergeCell ref="A3:C3"/>
    <mergeCell ref="A23:C2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2"/>
  <sheetViews>
    <sheetView showGridLines="0" zoomScale="80" zoomScaleNormal="80" zoomScalePageLayoutView="0" workbookViewId="0" topLeftCell="A7">
      <selection activeCell="I29" sqref="I29"/>
    </sheetView>
  </sheetViews>
  <sheetFormatPr defaultColWidth="9.140625" defaultRowHeight="15"/>
  <cols>
    <col min="1" max="1" width="4.140625" style="0" customWidth="1"/>
    <col min="2" max="2" width="3.421875" style="0" customWidth="1"/>
    <col min="3" max="7" width="14.57421875" style="1" customWidth="1"/>
    <col min="8" max="8" width="15.8515625" style="1" customWidth="1"/>
    <col min="9" max="9" width="14.57421875" style="1" customWidth="1"/>
    <col min="10" max="10" width="3.421875" style="0" customWidth="1"/>
    <col min="11" max="11" width="4.421875" style="0" customWidth="1"/>
    <col min="12" max="12" width="3.421875" style="0" customWidth="1"/>
    <col min="13" max="13" width="13.421875" style="0" customWidth="1"/>
    <col min="14" max="14" width="3.421875" style="0" customWidth="1"/>
  </cols>
  <sheetData>
    <row r="1" ht="15" thickBot="1"/>
    <row r="2" spans="2:14" ht="14.25">
      <c r="B2" s="7"/>
      <c r="C2" s="8"/>
      <c r="D2" s="8"/>
      <c r="E2" s="8"/>
      <c r="F2" s="8"/>
      <c r="G2" s="8"/>
      <c r="H2" s="8"/>
      <c r="I2" s="8"/>
      <c r="J2" s="9"/>
      <c r="L2" s="7"/>
      <c r="M2" s="8"/>
      <c r="N2" s="8"/>
    </row>
    <row r="3" spans="2:14" ht="43.5">
      <c r="B3" s="10"/>
      <c r="C3" s="66" t="s">
        <v>7</v>
      </c>
      <c r="D3" s="66" t="s">
        <v>6</v>
      </c>
      <c r="E3" s="66" t="s">
        <v>5</v>
      </c>
      <c r="F3" s="66" t="s">
        <v>4</v>
      </c>
      <c r="G3" s="66" t="s">
        <v>3</v>
      </c>
      <c r="H3" s="66" t="s">
        <v>2</v>
      </c>
      <c r="I3" s="66" t="s">
        <v>1</v>
      </c>
      <c r="J3" s="12"/>
      <c r="L3" s="10"/>
      <c r="M3" s="6" t="s">
        <v>8</v>
      </c>
      <c r="N3" s="11"/>
    </row>
    <row r="4" spans="2:14" ht="14.25">
      <c r="B4" s="10"/>
      <c r="C4" s="24">
        <v>0</v>
      </c>
      <c r="D4" s="16">
        <f>'Scambio sul posto'!B1</f>
        <v>4800</v>
      </c>
      <c r="E4" s="18">
        <v>0</v>
      </c>
      <c r="F4" s="5">
        <v>0</v>
      </c>
      <c r="G4" s="2">
        <f>+E4-D4-F4</f>
        <v>-4800</v>
      </c>
      <c r="H4" s="2">
        <f aca="true" t="shared" si="0" ref="H4:H29">+G4/(1+$M$4/100)^C4</f>
        <v>-4800</v>
      </c>
      <c r="I4" s="2">
        <f>SUM($H$4:H4)</f>
        <v>-4800</v>
      </c>
      <c r="J4" s="12"/>
      <c r="L4" s="10"/>
      <c r="M4" s="17">
        <v>1</v>
      </c>
      <c r="N4" s="11"/>
    </row>
    <row r="5" spans="2:14" ht="15" thickBot="1">
      <c r="B5" s="10"/>
      <c r="C5" s="24">
        <v>1</v>
      </c>
      <c r="D5" s="16"/>
      <c r="E5" s="16">
        <f>'Scambio sul posto'!B$18</f>
        <v>583.9625155898894</v>
      </c>
      <c r="F5" s="5">
        <f>'Scambio sul posto'!B$21</f>
        <v>650.4403571428572</v>
      </c>
      <c r="G5" s="2">
        <f>+E5-F5</f>
        <v>-66.47784155296779</v>
      </c>
      <c r="H5" s="136">
        <f>+G5/(1+$M$4/100)^C5</f>
        <v>-65.81964510194831</v>
      </c>
      <c r="I5" s="2">
        <f>SUM($H$4:H5)</f>
        <v>-4865.8196451019485</v>
      </c>
      <c r="J5" s="12"/>
      <c r="L5" s="13"/>
      <c r="M5" s="14"/>
      <c r="N5" s="14"/>
    </row>
    <row r="6" spans="2:10" ht="14.25">
      <c r="B6" s="10"/>
      <c r="C6" s="24">
        <v>2</v>
      </c>
      <c r="D6" s="16"/>
      <c r="E6" s="16">
        <f>'Scambio sul posto'!B$18</f>
        <v>583.9625155898894</v>
      </c>
      <c r="F6" s="5">
        <f>'Scambio sul posto'!B$21</f>
        <v>650.4403571428572</v>
      </c>
      <c r="G6" s="2">
        <f>+E6-F6</f>
        <v>-66.47784155296779</v>
      </c>
      <c r="H6" s="136">
        <f t="shared" si="0"/>
        <v>-65.16796544747356</v>
      </c>
      <c r="I6" s="2">
        <f>SUM($H$4:H6)</f>
        <v>-4930.987610549422</v>
      </c>
      <c r="J6" s="12"/>
    </row>
    <row r="7" spans="2:10" ht="14.25">
      <c r="B7" s="10"/>
      <c r="C7" s="24">
        <v>3</v>
      </c>
      <c r="D7" s="16"/>
      <c r="E7" s="16">
        <f>'Scambio sul posto'!B$18</f>
        <v>583.9625155898894</v>
      </c>
      <c r="F7" s="5">
        <f>'Scambio sul posto'!B$21</f>
        <v>650.4403571428572</v>
      </c>
      <c r="G7" s="2">
        <f aca="true" t="shared" si="1" ref="G6:G29">+E7-F7</f>
        <v>-66.47784155296779</v>
      </c>
      <c r="H7" s="136">
        <f t="shared" si="0"/>
        <v>-64.52273806680552</v>
      </c>
      <c r="I7" s="2">
        <f>SUM($H$4:H7)</f>
        <v>-4995.510348616228</v>
      </c>
      <c r="J7" s="12"/>
    </row>
    <row r="8" spans="2:10" ht="15">
      <c r="B8" s="10"/>
      <c r="C8" s="24">
        <v>4</v>
      </c>
      <c r="D8" s="16"/>
      <c r="E8" s="16">
        <f>'Scambio sul posto'!B$18</f>
        <v>583.9625155898894</v>
      </c>
      <c r="F8" s="5">
        <f>'Scambio sul posto'!B$21</f>
        <v>650.4403571428572</v>
      </c>
      <c r="G8" s="2">
        <f t="shared" si="1"/>
        <v>-66.47784155296779</v>
      </c>
      <c r="H8" s="136">
        <f t="shared" si="0"/>
        <v>-63.88389907604506</v>
      </c>
      <c r="I8" s="2">
        <f>SUM($H$4:H8)</f>
        <v>-5059.394247692273</v>
      </c>
      <c r="J8" s="12"/>
    </row>
    <row r="9" spans="2:10" ht="15">
      <c r="B9" s="10"/>
      <c r="C9" s="24">
        <v>5</v>
      </c>
      <c r="D9" s="16"/>
      <c r="E9" s="16">
        <f>'Scambio sul posto'!B$18</f>
        <v>583.9625155898894</v>
      </c>
      <c r="F9" s="5">
        <f>'Scambio sul posto'!B$21</f>
        <v>650.4403571428572</v>
      </c>
      <c r="G9" s="2">
        <f t="shared" si="1"/>
        <v>-66.47784155296779</v>
      </c>
      <c r="H9" s="136">
        <f t="shared" si="0"/>
        <v>-63.251385223807</v>
      </c>
      <c r="I9" s="2">
        <f>SUM($H$4:H9)</f>
        <v>-5122.64563291608</v>
      </c>
      <c r="J9" s="12"/>
    </row>
    <row r="10" spans="2:10" ht="15">
      <c r="B10" s="10"/>
      <c r="C10" s="24">
        <v>6</v>
      </c>
      <c r="D10" s="16"/>
      <c r="E10" s="16">
        <f>'Scambio sul posto'!B$18</f>
        <v>583.9625155898894</v>
      </c>
      <c r="F10" s="5">
        <f>'Scambio sul posto'!B$21</f>
        <v>650.4403571428572</v>
      </c>
      <c r="G10" s="2">
        <f t="shared" si="1"/>
        <v>-66.47784155296779</v>
      </c>
      <c r="H10" s="136">
        <f t="shared" si="0"/>
        <v>-62.625133884957414</v>
      </c>
      <c r="I10" s="2">
        <f>SUM($H$4:H10)</f>
        <v>-5185.270766801037</v>
      </c>
      <c r="J10" s="12"/>
    </row>
    <row r="11" spans="2:10" ht="15">
      <c r="B11" s="10"/>
      <c r="C11" s="24">
        <v>7</v>
      </c>
      <c r="D11" s="16"/>
      <c r="E11" s="16">
        <f>'Scambio sul posto'!B$18</f>
        <v>583.9625155898894</v>
      </c>
      <c r="F11" s="5">
        <f>'Scambio sul posto'!B$21</f>
        <v>650.4403571428572</v>
      </c>
      <c r="G11" s="2">
        <f t="shared" si="1"/>
        <v>-66.47784155296779</v>
      </c>
      <c r="H11" s="136">
        <f t="shared" si="0"/>
        <v>-62.0050830544133</v>
      </c>
      <c r="I11" s="2">
        <f>SUM($H$4:H11)</f>
        <v>-5247.27584985545</v>
      </c>
      <c r="J11" s="12"/>
    </row>
    <row r="12" spans="2:10" ht="15">
      <c r="B12" s="10"/>
      <c r="C12" s="24">
        <v>8</v>
      </c>
      <c r="D12" s="16"/>
      <c r="E12" s="16">
        <f>'Scambio sul posto'!B$18</f>
        <v>583.9625155898894</v>
      </c>
      <c r="F12" s="5">
        <f>'Scambio sul posto'!B$21</f>
        <v>650.4403571428572</v>
      </c>
      <c r="G12" s="2">
        <f t="shared" si="1"/>
        <v>-66.47784155296779</v>
      </c>
      <c r="H12" s="136">
        <f t="shared" si="0"/>
        <v>-61.39117134100325</v>
      </c>
      <c r="I12" s="54">
        <f>SUM($H$4:H12)</f>
        <v>-5308.667021196454</v>
      </c>
      <c r="J12" s="12"/>
    </row>
    <row r="13" spans="2:10" ht="15">
      <c r="B13" s="10"/>
      <c r="C13" s="24">
        <v>9</v>
      </c>
      <c r="D13" s="16"/>
      <c r="E13" s="16">
        <f>'Scambio sul posto'!B$18</f>
        <v>583.9625155898894</v>
      </c>
      <c r="F13" s="5">
        <f>'Scambio sul posto'!B$21</f>
        <v>650.4403571428572</v>
      </c>
      <c r="G13" s="2">
        <f t="shared" si="1"/>
        <v>-66.47784155296779</v>
      </c>
      <c r="H13" s="136">
        <f t="shared" si="0"/>
        <v>-60.78333796138935</v>
      </c>
      <c r="I13" s="2">
        <f>SUM($H$4:H13)</f>
        <v>-5369.450359157843</v>
      </c>
      <c r="J13" s="12"/>
    </row>
    <row r="14" spans="2:10" ht="15">
      <c r="B14" s="10"/>
      <c r="C14" s="24">
        <v>10</v>
      </c>
      <c r="D14" s="16"/>
      <c r="E14" s="16">
        <f>'Scambio sul posto'!B$18</f>
        <v>583.9625155898894</v>
      </c>
      <c r="F14" s="5">
        <f>'Scambio sul posto'!B$21</f>
        <v>650.4403571428572</v>
      </c>
      <c r="G14" s="2">
        <f t="shared" si="1"/>
        <v>-66.47784155296779</v>
      </c>
      <c r="H14" s="136">
        <f t="shared" si="0"/>
        <v>-60.18152273404886</v>
      </c>
      <c r="I14" s="2">
        <f>SUM($H$4:H14)</f>
        <v>-5429.631881891892</v>
      </c>
      <c r="J14" s="12"/>
    </row>
    <row r="15" spans="2:10" ht="15">
      <c r="B15" s="10"/>
      <c r="C15" s="24">
        <v>11</v>
      </c>
      <c r="D15" s="16"/>
      <c r="E15" s="16">
        <f>'Scambio sul posto'!B$16</f>
        <v>343.96251558988945</v>
      </c>
      <c r="F15" s="5">
        <f>'Scambio sul posto'!B$21</f>
        <v>650.4403571428572</v>
      </c>
      <c r="G15" s="2">
        <f t="shared" si="1"/>
        <v>-306.4778415529678</v>
      </c>
      <c r="H15" s="136">
        <f t="shared" si="0"/>
        <v>-274.70335827758896</v>
      </c>
      <c r="I15" s="2">
        <f>SUM($H$4:H15)</f>
        <v>-5704.335240169481</v>
      </c>
      <c r="J15" s="12"/>
    </row>
    <row r="16" spans="2:10" ht="15">
      <c r="B16" s="10"/>
      <c r="C16" s="24">
        <v>12</v>
      </c>
      <c r="D16" s="16"/>
      <c r="E16" s="16">
        <f>'Scambio sul posto'!B$16</f>
        <v>343.96251558988945</v>
      </c>
      <c r="F16" s="5">
        <f>'Scambio sul posto'!B$21</f>
        <v>650.4403571428572</v>
      </c>
      <c r="G16" s="2">
        <f t="shared" si="1"/>
        <v>-306.4778415529678</v>
      </c>
      <c r="H16" s="136">
        <f t="shared" si="0"/>
        <v>-271.9835230471178</v>
      </c>
      <c r="I16" s="2">
        <f>SUM($H$4:H16)</f>
        <v>-5976.318763216599</v>
      </c>
      <c r="J16" s="12"/>
    </row>
    <row r="17" spans="2:10" ht="15">
      <c r="B17" s="10"/>
      <c r="C17" s="24">
        <v>13</v>
      </c>
      <c r="D17" s="16"/>
      <c r="E17" s="16">
        <f>'Scambio sul posto'!B$16</f>
        <v>343.96251558988945</v>
      </c>
      <c r="F17" s="5">
        <f>'Scambio sul posto'!B$21</f>
        <v>650.4403571428572</v>
      </c>
      <c r="G17" s="2">
        <f t="shared" si="1"/>
        <v>-306.4778415529678</v>
      </c>
      <c r="H17" s="136">
        <f t="shared" si="0"/>
        <v>-269.29061687833445</v>
      </c>
      <c r="I17" s="2">
        <f>SUM($H$4:H17)</f>
        <v>-6245.609380094934</v>
      </c>
      <c r="J17" s="12"/>
    </row>
    <row r="18" spans="2:10" ht="15">
      <c r="B18" s="10"/>
      <c r="C18" s="24">
        <v>14</v>
      </c>
      <c r="D18" s="16"/>
      <c r="E18" s="16">
        <f>'Scambio sul posto'!B$16</f>
        <v>343.96251558988945</v>
      </c>
      <c r="F18" s="5">
        <f>'Scambio sul posto'!B$21</f>
        <v>650.4403571428572</v>
      </c>
      <c r="G18" s="2">
        <f t="shared" si="1"/>
        <v>-306.4778415529678</v>
      </c>
      <c r="H18" s="136">
        <f t="shared" si="0"/>
        <v>-266.6243731468657</v>
      </c>
      <c r="I18" s="2">
        <f>SUM($H$4:H18)</f>
        <v>-6512.2337532418</v>
      </c>
      <c r="J18" s="12"/>
    </row>
    <row r="19" spans="2:10" ht="15">
      <c r="B19" s="10"/>
      <c r="C19" s="24">
        <v>15</v>
      </c>
      <c r="D19" s="16"/>
      <c r="E19" s="16">
        <f>'Scambio sul posto'!B$16</f>
        <v>343.96251558988945</v>
      </c>
      <c r="F19" s="5">
        <f>'Scambio sul posto'!B$21</f>
        <v>650.4403571428572</v>
      </c>
      <c r="G19" s="2">
        <f t="shared" si="1"/>
        <v>-306.4778415529678</v>
      </c>
      <c r="H19" s="136">
        <f t="shared" si="0"/>
        <v>-263.984527868184</v>
      </c>
      <c r="I19" s="2">
        <f>SUM($H$4:H19)</f>
        <v>-6776.218281109984</v>
      </c>
      <c r="J19" s="12"/>
    </row>
    <row r="20" spans="2:10" ht="15">
      <c r="B20" s="10"/>
      <c r="C20" s="24">
        <v>16</v>
      </c>
      <c r="D20" s="16"/>
      <c r="E20" s="16">
        <f>'Scambio sul posto'!B$16</f>
        <v>343.96251558988945</v>
      </c>
      <c r="F20" s="5">
        <f>'Scambio sul posto'!B$21</f>
        <v>650.4403571428572</v>
      </c>
      <c r="G20" s="2">
        <f t="shared" si="1"/>
        <v>-306.4778415529678</v>
      </c>
      <c r="H20" s="136">
        <f t="shared" si="0"/>
        <v>-261.3708196714692</v>
      </c>
      <c r="I20" s="2">
        <f>SUM($H$4:H20)</f>
        <v>-7037.5891007814525</v>
      </c>
      <c r="J20" s="12"/>
    </row>
    <row r="21" spans="2:10" ht="15">
      <c r="B21" s="10"/>
      <c r="C21" s="24">
        <v>17</v>
      </c>
      <c r="D21" s="16"/>
      <c r="E21" s="16">
        <f>'Scambio sul posto'!B$16</f>
        <v>343.96251558988945</v>
      </c>
      <c r="F21" s="5">
        <f>'Scambio sul posto'!B$21</f>
        <v>650.4403571428572</v>
      </c>
      <c r="G21" s="2">
        <f t="shared" si="1"/>
        <v>-306.4778415529678</v>
      </c>
      <c r="H21" s="136">
        <f t="shared" si="0"/>
        <v>-258.78298977373186</v>
      </c>
      <c r="I21" s="2">
        <f>SUM($H$4:H21)</f>
        <v>-7296.3720905551845</v>
      </c>
      <c r="J21" s="12"/>
    </row>
    <row r="22" spans="2:10" ht="14.25">
      <c r="B22" s="10"/>
      <c r="C22" s="24">
        <v>18</v>
      </c>
      <c r="D22" s="16"/>
      <c r="E22" s="16">
        <f>'Scambio sul posto'!B$16</f>
        <v>343.96251558988945</v>
      </c>
      <c r="F22" s="5">
        <f>'Scambio sul posto'!B$21</f>
        <v>650.4403571428572</v>
      </c>
      <c r="G22" s="2">
        <f t="shared" si="1"/>
        <v>-306.4778415529678</v>
      </c>
      <c r="H22" s="136">
        <f t="shared" si="0"/>
        <v>-256.22078195418993</v>
      </c>
      <c r="I22" s="2">
        <f>SUM($H$4:H22)</f>
        <v>-7552.5928725093745</v>
      </c>
      <c r="J22" s="12"/>
    </row>
    <row r="23" spans="2:10" ht="14.25">
      <c r="B23" s="10"/>
      <c r="C23" s="24">
        <v>19</v>
      </c>
      <c r="D23" s="16"/>
      <c r="E23" s="16">
        <f>'Scambio sul posto'!B$16</f>
        <v>343.96251558988945</v>
      </c>
      <c r="F23" s="5">
        <f>'Scambio sul posto'!B$21</f>
        <v>650.4403571428572</v>
      </c>
      <c r="G23" s="2">
        <f t="shared" si="1"/>
        <v>-306.4778415529678</v>
      </c>
      <c r="H23" s="136">
        <f t="shared" si="0"/>
        <v>-253.683942528901</v>
      </c>
      <c r="I23" s="2">
        <f>SUM($H$4:H23)</f>
        <v>-7806.276815038275</v>
      </c>
      <c r="J23" s="12"/>
    </row>
    <row r="24" spans="2:10" ht="14.25">
      <c r="B24" s="10"/>
      <c r="C24" s="24">
        <v>20</v>
      </c>
      <c r="D24" s="16"/>
      <c r="E24" s="16">
        <f>'Scambio sul posto'!B$16</f>
        <v>343.96251558988945</v>
      </c>
      <c r="F24" s="5">
        <f>'Scambio sul posto'!B$21</f>
        <v>650.4403571428572</v>
      </c>
      <c r="G24" s="2">
        <f t="shared" si="1"/>
        <v>-306.4778415529678</v>
      </c>
      <c r="H24" s="136">
        <f t="shared" si="0"/>
        <v>-251.17222032564453</v>
      </c>
      <c r="I24" s="2">
        <f>SUM($H$4:H24)</f>
        <v>-8057.44903536392</v>
      </c>
      <c r="J24" s="12"/>
    </row>
    <row r="25" spans="2:10" ht="14.25">
      <c r="B25" s="10"/>
      <c r="C25" s="24">
        <v>21</v>
      </c>
      <c r="D25" s="16"/>
      <c r="E25" s="16">
        <f>'Scambio sul posto'!B$16</f>
        <v>343.96251558988945</v>
      </c>
      <c r="F25" s="5">
        <f>'Scambio sul posto'!B$21</f>
        <v>650.4403571428572</v>
      </c>
      <c r="G25" s="2">
        <f t="shared" si="1"/>
        <v>-306.4778415529678</v>
      </c>
      <c r="H25" s="136">
        <f t="shared" si="0"/>
        <v>-248.685366659054</v>
      </c>
      <c r="I25" s="2">
        <f>SUM($H$4:H25)</f>
        <v>-8306.134402022974</v>
      </c>
      <c r="J25" s="12"/>
    </row>
    <row r="26" spans="2:10" ht="14.25">
      <c r="B26" s="10"/>
      <c r="C26" s="24">
        <v>22</v>
      </c>
      <c r="D26" s="16"/>
      <c r="E26" s="16">
        <f>'Scambio sul posto'!B$16</f>
        <v>343.96251558988945</v>
      </c>
      <c r="F26" s="5">
        <f>'Scambio sul posto'!B$21</f>
        <v>650.4403571428572</v>
      </c>
      <c r="G26" s="2">
        <f t="shared" si="1"/>
        <v>-306.4778415529678</v>
      </c>
      <c r="H26" s="136">
        <f t="shared" si="0"/>
        <v>-246.22313530599402</v>
      </c>
      <c r="I26" s="2">
        <f>SUM($H$4:H26)</f>
        <v>-8552.357537328968</v>
      </c>
      <c r="J26" s="12"/>
    </row>
    <row r="27" spans="2:10" ht="14.25">
      <c r="B27" s="10"/>
      <c r="C27" s="24">
        <v>23</v>
      </c>
      <c r="D27" s="16"/>
      <c r="E27" s="16">
        <f>'Scambio sul posto'!B$16</f>
        <v>343.96251558988945</v>
      </c>
      <c r="F27" s="5">
        <f>'Scambio sul posto'!B$21</f>
        <v>650.4403571428572</v>
      </c>
      <c r="G27" s="2">
        <f t="shared" si="1"/>
        <v>-306.4778415529678</v>
      </c>
      <c r="H27" s="136">
        <f t="shared" si="0"/>
        <v>-243.78528248118224</v>
      </c>
      <c r="I27" s="2">
        <f>SUM($H$4:H27)</f>
        <v>-8796.14281981015</v>
      </c>
      <c r="J27" s="12"/>
    </row>
    <row r="28" spans="2:10" ht="14.25">
      <c r="B28" s="10"/>
      <c r="C28" s="24">
        <v>24</v>
      </c>
      <c r="D28" s="16"/>
      <c r="E28" s="16">
        <f>'Scambio sul posto'!B$16</f>
        <v>343.96251558988945</v>
      </c>
      <c r="F28" s="5">
        <f>'Scambio sul posto'!B$21</f>
        <v>650.4403571428572</v>
      </c>
      <c r="G28" s="2">
        <f t="shared" si="1"/>
        <v>-306.4778415529678</v>
      </c>
      <c r="H28" s="136">
        <f t="shared" si="0"/>
        <v>-241.37156681305166</v>
      </c>
      <c r="I28" s="2">
        <f>SUM($H$4:H28)</f>
        <v>-9037.514386623201</v>
      </c>
      <c r="J28" s="12"/>
    </row>
    <row r="29" spans="2:14" ht="14.25">
      <c r="B29" s="10"/>
      <c r="C29" s="24">
        <v>25</v>
      </c>
      <c r="D29" s="16"/>
      <c r="E29" s="16">
        <f>'Scambio sul posto'!B$16</f>
        <v>343.96251558988945</v>
      </c>
      <c r="F29" s="5">
        <f>'Scambio sul posto'!B$21</f>
        <v>650.4403571428572</v>
      </c>
      <c r="G29" s="2">
        <f t="shared" si="1"/>
        <v>-306.4778415529678</v>
      </c>
      <c r="H29" s="136">
        <f t="shared" si="0"/>
        <v>-238.98174931985312</v>
      </c>
      <c r="I29" s="2">
        <f>SUM($H$4:H29)</f>
        <v>-9276.496135943054</v>
      </c>
      <c r="J29" s="12"/>
      <c r="M29" s="3"/>
      <c r="N29" s="4"/>
    </row>
    <row r="30" spans="2:10" ht="14.25">
      <c r="B30" s="10"/>
      <c r="C30" s="11"/>
      <c r="D30" s="11"/>
      <c r="E30" s="11"/>
      <c r="F30" s="11"/>
      <c r="G30" s="11"/>
      <c r="H30" s="11"/>
      <c r="I30" s="11"/>
      <c r="J30" s="12"/>
    </row>
    <row r="31" spans="2:10" ht="14.25">
      <c r="B31" s="10"/>
      <c r="C31" s="19" t="s">
        <v>0</v>
      </c>
      <c r="D31" s="20">
        <f>SUM(D4:D29)</f>
        <v>4800</v>
      </c>
      <c r="E31" s="21">
        <f>SUM(E5:E29)</f>
        <v>10999.062889747242</v>
      </c>
      <c r="F31" s="92">
        <f>SUM(F5:F29)</f>
        <v>16261.008928571435</v>
      </c>
      <c r="G31" s="22">
        <f>SUM(G5:G29)</f>
        <v>-5261.946038824195</v>
      </c>
      <c r="H31" s="137">
        <f>SUM(H5:H29)</f>
        <v>-4476.4961359430545</v>
      </c>
      <c r="I31" s="22">
        <f>+H31-D31</f>
        <v>-9276.496135943054</v>
      </c>
      <c r="J31" s="12"/>
    </row>
    <row r="32" spans="2:10" ht="15" thickBot="1">
      <c r="B32" s="13"/>
      <c r="C32" s="14"/>
      <c r="D32" s="14"/>
      <c r="E32" s="14"/>
      <c r="F32" s="14"/>
      <c r="G32" s="14"/>
      <c r="H32" s="14"/>
      <c r="I32" s="14"/>
      <c r="J32" s="15"/>
    </row>
  </sheetData>
  <sheetProtection selectLockedCells="1"/>
  <printOptions/>
  <pageMargins left="0.7" right="0.7" top="0.75" bottom="0.75" header="0.3" footer="0.3"/>
  <pageSetup horizontalDpi="1200" verticalDpi="1200" orientation="portrait" paperSize="9" r:id="rId2"/>
  <ignoredErrors>
    <ignoredError sqref="I12 D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Francesca Panzera</cp:lastModifiedBy>
  <dcterms:created xsi:type="dcterms:W3CDTF">2013-05-01T12:04:45Z</dcterms:created>
  <dcterms:modified xsi:type="dcterms:W3CDTF">2022-11-29T11:47:46Z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