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firstSheet="8" activeTab="14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0" sheetId="10" r:id="rId10"/>
    <sheet name="Esercizio 11" sheetId="11" r:id="rId11"/>
    <sheet name="Esercizio 12" sheetId="12" r:id="rId12"/>
    <sheet name="Esercizio 13" sheetId="13" r:id="rId13"/>
    <sheet name="Esercizio 14" sheetId="14" r:id="rId14"/>
    <sheet name="Esercizio 15" sheetId="15" r:id="rId15"/>
  </sheets>
  <definedNames>
    <definedName name="_xlnm.Print_Area" localSheetId="4">'Esercizio 5'!$A$1:$H$51</definedName>
    <definedName name="_xlnm.Print_Area" localSheetId="5">'Esercizio 6'!$A$1:$I$65</definedName>
    <definedName name="OLE_LINK9" localSheetId="3">'Esercizio 4'!$A$2</definedName>
  </definedNames>
  <calcPr fullCalcOnLoad="1"/>
</workbook>
</file>

<file path=xl/sharedStrings.xml><?xml version="1.0" encoding="utf-8"?>
<sst xmlns="http://schemas.openxmlformats.org/spreadsheetml/2006/main" count="618" uniqueCount="332">
  <si>
    <t>Parete in calcestruzzo</t>
  </si>
  <si>
    <t>L</t>
  </si>
  <si>
    <t>H</t>
  </si>
  <si>
    <t>s</t>
  </si>
  <si>
    <t>m</t>
  </si>
  <si>
    <t>cm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</si>
  <si>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</si>
  <si>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</si>
  <si>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</si>
  <si>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MJ</t>
  </si>
  <si>
    <t>°C</t>
  </si>
  <si>
    <t>(cessione di calore)</t>
  </si>
  <si>
    <t>CALCOLARE</t>
  </si>
  <si>
    <t>r</t>
  </si>
  <si>
    <t>c</t>
  </si>
  <si>
    <t>J/kgK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</si>
  <si>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</si>
  <si>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a)  T</t>
    </r>
    <r>
      <rPr>
        <vertAlign val="subscript"/>
        <sz val="11"/>
        <color indexed="8"/>
        <rFont val="Calibri"/>
        <family val="2"/>
      </rPr>
      <t>f</t>
    </r>
  </si>
  <si>
    <r>
      <t>b)  T</t>
    </r>
    <r>
      <rPr>
        <vertAlign val="subscript"/>
        <sz val="11"/>
        <color indexed="8"/>
        <rFont val="Calibri"/>
        <family val="2"/>
      </rPr>
      <t>f</t>
    </r>
  </si>
  <si>
    <r>
      <t>se s</t>
    </r>
    <r>
      <rPr>
        <i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i/>
        <vertAlign val="subscript"/>
        <sz val="11"/>
        <color indexed="8"/>
        <rFont val="Calibri"/>
        <family val="2"/>
      </rPr>
      <t>a</t>
    </r>
  </si>
  <si>
    <r>
      <t>c)  T</t>
    </r>
    <r>
      <rPr>
        <vertAlign val="subscript"/>
        <sz val="11"/>
        <color indexed="8"/>
        <rFont val="Calibri"/>
        <family val="2"/>
      </rPr>
      <t>f</t>
    </r>
  </si>
  <si>
    <r>
      <rPr>
        <sz val="11"/>
        <color theme="1"/>
        <rFont val="Calibri"/>
        <family val="2"/>
      </rPr>
      <t>se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Symbol"/>
        <family val="1"/>
      </rPr>
      <t>r=</t>
    </r>
  </si>
  <si>
    <t>Q = mc (Tf-Ti)</t>
  </si>
  <si>
    <t>Q = mc (Tf-Ti)=</t>
  </si>
  <si>
    <t>V</t>
  </si>
  <si>
    <r>
      <t>m</t>
    </r>
    <r>
      <rPr>
        <vertAlign val="superscript"/>
        <sz val="11"/>
        <color indexed="8"/>
        <rFont val="Calibri"/>
        <family val="2"/>
      </rPr>
      <t>3</t>
    </r>
  </si>
  <si>
    <t>da cui</t>
  </si>
  <si>
    <t>T</t>
  </si>
  <si>
    <t>Tf =</t>
  </si>
  <si>
    <t>Ti+Q /(mc) =</t>
  </si>
  <si>
    <t>Caso a)</t>
  </si>
  <si>
    <t>Il volume della parete è</t>
  </si>
  <si>
    <t>La parete si configura come un sistema a pareti o contorno rigido e fisso</t>
  </si>
  <si>
    <t>Allora il Primo Principio della Termodinamica assume la seguente espressione, essendo il lavoro scambiato dal sistema L = 0: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</si>
  <si>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</si>
  <si>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>Sapendo che :</t>
  </si>
  <si>
    <t>allora sarà</t>
  </si>
  <si>
    <r>
      <t>Ti+Q/(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Vc) =</t>
    </r>
  </si>
  <si>
    <t>Caso b)</t>
  </si>
  <si>
    <t>quindi</t>
  </si>
  <si>
    <r>
      <t>V = LHs</t>
    </r>
    <r>
      <rPr>
        <vertAlign val="subscript"/>
        <sz val="11"/>
        <color indexed="8"/>
        <rFont val="Calibri"/>
        <family val="2"/>
      </rPr>
      <t xml:space="preserve">b </t>
    </r>
    <r>
      <rPr>
        <sz val="11"/>
        <color theme="1"/>
        <rFont val="Calibri"/>
        <family val="2"/>
      </rPr>
      <t>=2V</t>
    </r>
    <r>
      <rPr>
        <vertAlign val="subscript"/>
        <sz val="11"/>
        <color indexed="8"/>
        <rFont val="Calibri"/>
        <family val="2"/>
      </rPr>
      <t>a</t>
    </r>
  </si>
  <si>
    <r>
      <t>s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= 2s</t>
    </r>
    <r>
      <rPr>
        <vertAlign val="subscript"/>
        <sz val="11"/>
        <color indexed="8"/>
        <rFont val="Calibri"/>
        <family val="2"/>
      </rPr>
      <t>a</t>
    </r>
  </si>
  <si>
    <t xml:space="preserve">Si esegue lo stesso procedimento applicando il Primo Principio della Termodinamica </t>
  </si>
  <si>
    <t xml:space="preserve"> (Tf-Ti)</t>
  </si>
  <si>
    <t>Caso c)</t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</si>
  <si>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)/(1800*3,5*880) =</t>
    </r>
  </si>
  <si>
    <r>
      <t>20+(-80*10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)/(1800*7*880) =</t>
    </r>
  </si>
  <si>
    <r>
      <t>20+(-80*10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</rPr>
      <t>)/(2500*3,5*880) =</t>
    </r>
  </si>
  <si>
    <t>Sia il volume che la densità termica influiscono sulla capacità della parete di scambiare calore, quindi sia di raffreddarsi che di riscaldarsi.</t>
  </si>
  <si>
    <t>Ossia la massa influisce sulla capacità termica del materiale (calcestruzzo)</t>
  </si>
  <si>
    <t>Pilastro in acciaio</t>
  </si>
  <si>
    <t>B</t>
  </si>
  <si>
    <r>
      <t>a) 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25°C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</si>
  <si>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Vc (Tf-Ti) =</t>
    </r>
  </si>
  <si>
    <t>Il volume del pilastro è</t>
  </si>
  <si>
    <t>V=</t>
  </si>
  <si>
    <t>7820*0,12*460*[25-(-5)]=</t>
  </si>
  <si>
    <t>J</t>
  </si>
  <si>
    <t>2500*0,12*880*[25-(-5)]=</t>
  </si>
  <si>
    <t xml:space="preserve">Scaldabagno </t>
  </si>
  <si>
    <t>kJ/kgK</t>
  </si>
  <si>
    <t xml:space="preserve">Somministrando calore Q l'acqua si porta alla  temperatura Tf </t>
  </si>
  <si>
    <t xml:space="preserve">Somministrando calore Q il pilastro si porta alla  temperatura uniforme Tf </t>
  </si>
  <si>
    <r>
      <t>Q  affinchè  T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theme="1"/>
        <rFont val="Calibri"/>
        <family val="2"/>
      </rPr>
      <t>= 50°C</t>
    </r>
  </si>
  <si>
    <t xml:space="preserve">b) Q  se il pilastro è realizzato in calcestruzzo </t>
  </si>
  <si>
    <t>sistema a pareti rigide e fisse</t>
  </si>
  <si>
    <t>l</t>
  </si>
  <si>
    <t>1000*0,06*4,18*(50-13)=</t>
  </si>
  <si>
    <t>kJ</t>
  </si>
  <si>
    <t>P</t>
  </si>
  <si>
    <t>Aria secca</t>
  </si>
  <si>
    <r>
      <t>p</t>
    </r>
    <r>
      <rPr>
        <vertAlign val="subscript"/>
        <sz val="11"/>
        <color indexed="8"/>
        <rFont val="Calibri"/>
        <family val="2"/>
      </rPr>
      <t>atm</t>
    </r>
  </si>
  <si>
    <t>a) Dopo quanto tempo si riduce la temperatura di 10°C</t>
  </si>
  <si>
    <t>b)  La potenza termica da erogare affinché T si mantenga costante</t>
  </si>
  <si>
    <t>La stanza si configura come un sistema a pareti o contorno rigido e fisso</t>
  </si>
  <si>
    <t>P = Q/t</t>
  </si>
  <si>
    <t>t = Q/P</t>
  </si>
  <si>
    <t>Note Q e P determiniamo t</t>
  </si>
  <si>
    <r>
      <t xml:space="preserve"> Q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T </t>
    </r>
  </si>
  <si>
    <t>kW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</si>
  <si>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</si>
  <si>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secondi</t>
  </si>
  <si>
    <t>ore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</si>
  <si>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 =</t>
    </r>
  </si>
  <si>
    <t>R</t>
  </si>
  <si>
    <t>L'energia termica necessaria affinché la temperatura T dell'aria aumenti di 20°C</t>
  </si>
  <si>
    <t>pV = m RT</t>
  </si>
  <si>
    <t>m= pV/RT</t>
  </si>
  <si>
    <t>p</t>
  </si>
  <si>
    <t>Pa</t>
  </si>
  <si>
    <t>K</t>
  </si>
  <si>
    <t xml:space="preserve">pressione  </t>
  </si>
  <si>
    <t>temperatura</t>
  </si>
  <si>
    <t>kg</t>
  </si>
  <si>
    <t>incremento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</si>
  <si>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</si>
  <si>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</si>
  <si>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</si>
  <si>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</si>
  <si>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</si>
  <si>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t xml:space="preserve">Il sistema subisce due trasformazioni 1-2 e 2-1, ma lo stato di equilibrio iniziale coincide con quello finale, cioè parte dallo stato 1 per tornare in 1 </t>
  </si>
  <si>
    <t>Pertanto complessivamente non c'è variazione di energia interna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</si>
  <si>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0</t>
    </r>
  </si>
  <si>
    <t>ma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</si>
  <si>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</si>
  <si>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2,2 </t>
    </r>
    <r>
      <rPr>
        <sz val="11"/>
        <color theme="1"/>
        <rFont val="Calibri"/>
        <family val="2"/>
      </rPr>
      <t>= 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</si>
  <si>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1,2 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- L</t>
    </r>
    <r>
      <rPr>
        <vertAlign val="subscript"/>
        <sz val="11"/>
        <color indexed="8"/>
        <rFont val="Calibri"/>
        <family val="2"/>
      </rPr>
      <t>1,2</t>
    </r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</si>
  <si>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=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</si>
  <si>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>2,1</t>
    </r>
  </si>
  <si>
    <t xml:space="preserve">Ricordando che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</si>
  <si>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</si>
  <si>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r>
      <t xml:space="preserve">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</si>
  <si>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t xml:space="preserve"> Q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2,1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</si>
  <si>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>Il sistema si raffredda</t>
  </si>
  <si>
    <t>Il sistema si espande</t>
  </si>
  <si>
    <t>Verifica</t>
  </si>
  <si>
    <t>Trattandosi di trasformazione ciclica</t>
  </si>
  <si>
    <t>Q = L</t>
  </si>
  <si>
    <r>
      <t xml:space="preserve">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 + L</t>
    </r>
    <r>
      <rPr>
        <vertAlign val="subscript"/>
        <sz val="11"/>
        <color indexed="8"/>
        <rFont val="Calibri"/>
        <family val="2"/>
      </rPr>
      <t xml:space="preserve">2,1 </t>
    </r>
  </si>
  <si>
    <r>
      <t xml:space="preserve"> 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 Q</t>
    </r>
    <r>
      <rPr>
        <vertAlign val="subscript"/>
        <sz val="11"/>
        <color indexed="8"/>
        <rFont val="Calibri"/>
        <family val="2"/>
      </rPr>
      <t xml:space="preserve">2,1 </t>
    </r>
    <r>
      <rPr>
        <sz val="11"/>
        <color theme="1"/>
        <rFont val="Calibri"/>
        <family val="2"/>
      </rPr>
      <t>=</t>
    </r>
  </si>
  <si>
    <t xml:space="preserve">dall'ambiente al sistema </t>
  </si>
  <si>
    <t>dal sistema all'ambiente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</si>
  <si>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Q-L</t>
    </r>
  </si>
  <si>
    <t>a) Q</t>
  </si>
  <si>
    <t>L'</t>
  </si>
  <si>
    <t>b) Q'</t>
  </si>
  <si>
    <r>
      <t>Q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</si>
  <si>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</si>
  <si>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>Applico il primo principio della termodinamica alla trasformazione 1-2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</si>
  <si>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 Q'-L'</t>
    </r>
  </si>
  <si>
    <r>
      <t>Q' 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+L'</t>
    </r>
  </si>
  <si>
    <t>Il sistema si riscalda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</si>
  <si>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</si>
  <si>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>D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</si>
  <si>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</si>
  <si>
    <t>F</t>
  </si>
  <si>
    <t>N</t>
  </si>
  <si>
    <t>Area</t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</si>
  <si>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</si>
  <si>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</si>
  <si>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rPr>
        <sz val="11"/>
        <color theme="1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atm</t>
    </r>
  </si>
  <si>
    <t>kg di ossigeno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</si>
  <si>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</si>
  <si>
    <t xml:space="preserve">Applico il primo principio della termodinamica </t>
  </si>
  <si>
    <t>L =0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</si>
  <si>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U/m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</si>
  <si>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</t>
    </r>
  </si>
  <si>
    <t>J/kg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</si>
  <si>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</si>
  <si>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</si>
  <si>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L/F</t>
  </si>
  <si>
    <t>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</si>
  <si>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A</t>
    </r>
  </si>
  <si>
    <t xml:space="preserve">Calcolo l'area della supeficie del pistone su cui agisce la forza F </t>
  </si>
  <si>
    <t>Calcolo lo spostamento del pistone (variazione di altezza del gas contenuto nel cilindro), come rapporto tra lavoro e forza</t>
  </si>
  <si>
    <t xml:space="preserve">Calcolo la variazione di volume come prodotto dell'area della superficie del pistone e dello spostamento </t>
  </si>
  <si>
    <t>Calcolo l'area della superficie del pistone su cui agisce F</t>
  </si>
  <si>
    <t>Il volume si riduce della quantità:</t>
  </si>
  <si>
    <t>Il lavoro compiuto sul sistema è:</t>
  </si>
  <si>
    <t>b)  La potenza termica da erogare affinché T si mantenga costante cioè affinchè:</t>
  </si>
  <si>
    <t>sarà P = 2kW</t>
  </si>
  <si>
    <t>Esercizio n.1</t>
  </si>
  <si>
    <t>Esercizio n.2</t>
  </si>
  <si>
    <t>Esercizio n.3</t>
  </si>
  <si>
    <t>Esercizio n.4</t>
  </si>
  <si>
    <t>Esercizio n.5</t>
  </si>
  <si>
    <t>Esercizio n.7</t>
  </si>
  <si>
    <t>Esercizio n.8</t>
  </si>
  <si>
    <t>Esercizio n.12</t>
  </si>
  <si>
    <t>Esercizio n.6</t>
  </si>
  <si>
    <r>
      <t>Q</t>
    </r>
    <r>
      <rPr>
        <vertAlign val="subscript"/>
        <sz val="11"/>
        <color indexed="8"/>
        <rFont val="Calibri"/>
        <family val="2"/>
      </rPr>
      <t>u</t>
    </r>
  </si>
  <si>
    <r>
      <t>L</t>
    </r>
    <r>
      <rPr>
        <vertAlign val="subscript"/>
        <sz val="11"/>
        <color indexed="8"/>
        <rFont val="Calibri"/>
        <family val="2"/>
      </rPr>
      <t>u</t>
    </r>
  </si>
  <si>
    <r>
      <t>Q</t>
    </r>
    <r>
      <rPr>
        <vertAlign val="subscript"/>
        <sz val="11"/>
        <color indexed="8"/>
        <rFont val="Calibri"/>
        <family val="2"/>
      </rPr>
      <t>e</t>
    </r>
  </si>
  <si>
    <t xml:space="preserve">Applico il primo principio della termodinamica alla trasformazione </t>
  </si>
  <si>
    <t>Esercizio n.9</t>
  </si>
  <si>
    <t>Esercizio n.11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</si>
  <si>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i</t>
    </r>
  </si>
  <si>
    <r>
      <t>cm</t>
    </r>
    <r>
      <rPr>
        <vertAlign val="superscript"/>
        <sz val="11"/>
        <color indexed="8"/>
        <rFont val="Calibri"/>
        <family val="2"/>
      </rPr>
      <t>3</t>
    </r>
  </si>
  <si>
    <r>
      <t>cm</t>
    </r>
    <r>
      <rPr>
        <vertAlign val="superscript"/>
        <sz val="11"/>
        <color indexed="8"/>
        <rFont val="Calibri"/>
        <family val="2"/>
      </rPr>
      <t>2</t>
    </r>
  </si>
  <si>
    <r>
      <t>N/m</t>
    </r>
    <r>
      <rPr>
        <vertAlign val="superscript"/>
        <sz val="11"/>
        <color indexed="8"/>
        <rFont val="Calibri"/>
        <family val="2"/>
      </rPr>
      <t>2</t>
    </r>
  </si>
  <si>
    <t>Alla forza F corrisonde la pressione p pari a: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</si>
  <si>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 F/A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</si>
  <si>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</si>
  <si>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(V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</si>
  <si>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 A*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</si>
  <si>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x=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V/A</t>
    </r>
  </si>
  <si>
    <t>8 cm</t>
  </si>
  <si>
    <t>kJ/kg</t>
  </si>
  <si>
    <t>essendo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</si>
  <si>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=  c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</si>
  <si>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t>m =</t>
  </si>
  <si>
    <r>
      <t>rD</t>
    </r>
    <r>
      <rPr>
        <sz val="11"/>
        <color indexed="8"/>
        <rFont val="Times New Roman"/>
        <family val="1"/>
      </rPr>
      <t>V =</t>
    </r>
    <r>
      <rPr>
        <sz val="11"/>
        <color indexed="8"/>
        <rFont val="Symbol"/>
        <family val="1"/>
      </rPr>
      <t>r</t>
    </r>
    <r>
      <rPr>
        <sz val="11"/>
        <color indexed="8"/>
        <rFont val="Times New Roman"/>
        <family val="1"/>
      </rPr>
      <t xml:space="preserve"> * L * s * H</t>
    </r>
  </si>
  <si>
    <t>Esercizio n.10</t>
  </si>
  <si>
    <t>Esercizio 13</t>
  </si>
  <si>
    <t>Esercizio n.14</t>
  </si>
  <si>
    <t>Sommo membro a membro</t>
  </si>
  <si>
    <t xml:space="preserve">Si esegue lo stesso procedimento </t>
  </si>
  <si>
    <t>essendo (Tf-Ti) =</t>
  </si>
  <si>
    <t>si ha:</t>
  </si>
  <si>
    <r>
      <t>Q =</t>
    </r>
    <r>
      <rPr>
        <sz val="11"/>
        <color indexed="8"/>
        <rFont val="Symbol"/>
        <family val="1"/>
      </rPr>
      <t>r*</t>
    </r>
    <r>
      <rPr>
        <sz val="11"/>
        <color theme="1"/>
        <rFont val="Calibri"/>
        <family val="2"/>
      </rPr>
      <t>V*c (Tf-Ti) =</t>
    </r>
  </si>
  <si>
    <r>
      <t>Q= 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</si>
  <si>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t>180-100=</t>
  </si>
  <si>
    <t>pari a 100 kJ e ne cede all'ambiente una quantità pari a 30 kJ, mentre effettua lavoro sull'ambiente pari a 100 kJ.</t>
  </si>
  <si>
    <t xml:space="preserve">Si calcoli la variazione di energia interna per un sistema chiuso, che, durante una trasformazione, riceve calore </t>
  </si>
  <si>
    <r>
      <t xml:space="preserve">L,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x</t>
    </r>
  </si>
  <si>
    <t xml:space="preserve">Quindi </t>
  </si>
  <si>
    <r>
      <t>m</t>
    </r>
    <r>
      <rPr>
        <vertAlign val="subscript"/>
        <sz val="11"/>
        <color indexed="8"/>
        <rFont val="Calibri"/>
        <family val="2"/>
      </rPr>
      <t>o2</t>
    </r>
  </si>
  <si>
    <t>g</t>
  </si>
  <si>
    <r>
      <t>m</t>
    </r>
    <r>
      <rPr>
        <vertAlign val="subscript"/>
        <sz val="11"/>
        <color indexed="8"/>
        <rFont val="Calibri"/>
        <family val="2"/>
      </rPr>
      <t>p</t>
    </r>
  </si>
  <si>
    <r>
      <t>La forza che agisce sul cilindro è la forza peso di massa m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sul pistone:</t>
    </r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</si>
  <si>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</t>
    </r>
  </si>
  <si>
    <t>Alla forza P corrisonde la pressione p1 pari a:</t>
  </si>
  <si>
    <r>
      <t>m</t>
    </r>
    <r>
      <rPr>
        <vertAlign val="subscript"/>
        <sz val="11"/>
        <color indexed="8"/>
        <rFont val="Calibri"/>
        <family val="2"/>
      </rPr>
      <t xml:space="preserve">p </t>
    </r>
    <r>
      <rPr>
        <sz val="11"/>
        <color theme="1"/>
        <rFont val="Calibri"/>
        <family val="2"/>
      </rPr>
      <t>g/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/4</t>
    </r>
  </si>
  <si>
    <t>Dalla variazione di volume:</t>
  </si>
  <si>
    <t>si ricava l'abbassamento del pistone:</t>
  </si>
  <si>
    <r>
      <t>L=p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V=p</t>
    </r>
    <r>
      <rPr>
        <sz val="11"/>
        <color indexed="8"/>
        <rFont val="Symbol"/>
        <family val="1"/>
      </rPr>
      <t xml:space="preserve"> </t>
    </r>
    <r>
      <rPr>
        <sz val="11"/>
        <color theme="1"/>
        <rFont val="Calibri"/>
        <family val="2"/>
      </rPr>
      <t>m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</si>
  <si>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p</t>
    </r>
    <r>
      <rPr>
        <sz val="11"/>
        <color theme="1"/>
        <rFont val="Calibri"/>
        <family val="2"/>
      </rPr>
      <t>= F/Ap</t>
    </r>
  </si>
  <si>
    <t xml:space="preserve">Applico il primo principio della Termodinamica </t>
  </si>
  <si>
    <t>Si ha: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</si>
  <si>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U = m c 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</si>
  <si>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U = m 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</si>
  <si>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t xml:space="preserve">Allora </t>
  </si>
  <si>
    <r>
      <t xml:space="preserve">Q= 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</t>
    </r>
  </si>
  <si>
    <r>
      <rPr>
        <b/>
        <sz val="11"/>
        <color indexed="8"/>
        <rFont val="Calibri"/>
        <family val="2"/>
      </rPr>
      <t xml:space="preserve">m 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</si>
  <si>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</si>
  <si>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</si>
  <si>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2,3</t>
    </r>
  </si>
  <si>
    <r>
      <t>L</t>
    </r>
    <r>
      <rPr>
        <vertAlign val="subscript"/>
        <sz val="11"/>
        <color indexed="8"/>
        <rFont val="Calibri"/>
        <family val="2"/>
      </rPr>
      <t>2,3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</si>
  <si>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= 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</si>
  <si>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 U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</si>
  <si>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r>
      <t xml:space="preserve"> 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=</t>
    </r>
  </si>
  <si>
    <t>dove: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</si>
  <si>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 Q = 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 = mc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T</t>
    </r>
  </si>
  <si>
    <t>Dall'equazione di stato dei gas perfetti ricavo la massa di aria secca m</t>
  </si>
  <si>
    <t>Quindi:</t>
  </si>
  <si>
    <t>Densità aria secca</t>
  </si>
  <si>
    <t>Calore specifico aria secca</t>
  </si>
  <si>
    <t>Dimensioni ambiente</t>
  </si>
  <si>
    <t>Temperatura aria iniziale</t>
  </si>
  <si>
    <t>Potenza</t>
  </si>
  <si>
    <t>Volume ambiente</t>
  </si>
  <si>
    <t>Per calcolare il  tempo necessario alla riduzione di temperatura pari a 10°C occorre riferirsi al concetto di potenza (energia per unità di tempo)</t>
  </si>
  <si>
    <t>P è un dato del problema, ma Q è un'incognita</t>
  </si>
  <si>
    <t>Calcolo Q:</t>
  </si>
  <si>
    <t>La stanza si configura come un sistema a pareti o contorno rigido e fisso (dV = 0, L = 0)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</si>
  <si>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 = Q</t>
    </r>
  </si>
  <si>
    <t>ossia sarà uguale alla potenza che l'ambiente disperde verso l'esterno in modo da garantire che la temperatura rimanga</t>
  </si>
  <si>
    <t xml:space="preserve"> uguale a Ti = 22°C</t>
  </si>
  <si>
    <r>
      <t>V</t>
    </r>
    <r>
      <rPr>
        <vertAlign val="subscript"/>
        <sz val="11"/>
        <color indexed="8"/>
        <rFont val="Calibri"/>
        <family val="2"/>
      </rPr>
      <t>acqua</t>
    </r>
  </si>
  <si>
    <r>
      <t>r</t>
    </r>
    <r>
      <rPr>
        <vertAlign val="subscript"/>
        <sz val="11"/>
        <color indexed="8"/>
        <rFont val="Times New Roman"/>
        <family val="1"/>
      </rPr>
      <t>acqua</t>
    </r>
  </si>
  <si>
    <r>
      <t>c</t>
    </r>
    <r>
      <rPr>
        <vertAlign val="subscript"/>
        <sz val="11"/>
        <color indexed="8"/>
        <rFont val="Calibri"/>
        <family val="2"/>
      </rPr>
      <t>acqua</t>
    </r>
  </si>
  <si>
    <r>
      <t>La temperatura finale di equilibrio T</t>
    </r>
    <r>
      <rPr>
        <vertAlign val="subscript"/>
        <sz val="11"/>
        <color indexed="8"/>
        <rFont val="Calibri"/>
        <family val="2"/>
      </rPr>
      <t xml:space="preserve">f </t>
    </r>
  </si>
  <si>
    <r>
      <t>T</t>
    </r>
    <r>
      <rPr>
        <vertAlign val="subscript"/>
        <sz val="11"/>
        <color indexed="8"/>
        <rFont val="Calibri"/>
        <family val="2"/>
      </rPr>
      <t>i, acqua</t>
    </r>
  </si>
  <si>
    <r>
      <t>m</t>
    </r>
    <r>
      <rPr>
        <vertAlign val="subscript"/>
        <sz val="11"/>
        <color indexed="8"/>
        <rFont val="Calibri"/>
        <family val="2"/>
      </rPr>
      <t>acciaio</t>
    </r>
  </si>
  <si>
    <r>
      <t>c</t>
    </r>
    <r>
      <rPr>
        <vertAlign val="subscript"/>
        <sz val="11"/>
        <color indexed="8"/>
        <rFont val="Calibri"/>
        <family val="2"/>
      </rPr>
      <t>acciaio</t>
    </r>
  </si>
  <si>
    <r>
      <t>T</t>
    </r>
    <r>
      <rPr>
        <vertAlign val="subscript"/>
        <sz val="11"/>
        <color indexed="8"/>
        <rFont val="Calibri"/>
        <family val="2"/>
      </rPr>
      <t>i, acciaio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</si>
  <si>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U = </t>
    </r>
  </si>
  <si>
    <t xml:space="preserve">Il calore Q ceduto dal corpo più caldo viene assorbito interamente dal volume d'acqua perché, per ipotesi, Q non si disperde verso l'esterno (Q =0) </t>
  </si>
  <si>
    <t>Guardando il sistema nella sua interezza (acqua + blocco), i cui confini sono rigidi e fissi e adiabatici,</t>
  </si>
  <si>
    <t>Q = 0</t>
  </si>
  <si>
    <t>L = 0</t>
  </si>
  <si>
    <t>Allora</t>
  </si>
  <si>
    <t>Il sistema è a pareti rigide e fisse (L=0)</t>
  </si>
  <si>
    <t>Q - L = 0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</si>
  <si>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</si>
  <si>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acciaio</t>
    </r>
    <r>
      <rPr>
        <b/>
        <sz val="11"/>
        <color indexed="8"/>
        <rFont val="Calibri"/>
        <family val="2"/>
      </rPr>
      <t xml:space="preserve"> </t>
    </r>
  </si>
  <si>
    <r>
      <t>m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>*c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>*(T</t>
    </r>
    <r>
      <rPr>
        <b/>
        <vertAlign val="subscript"/>
        <sz val="11"/>
        <color indexed="8"/>
        <rFont val="Calibri"/>
        <family val="2"/>
      </rPr>
      <t>f</t>
    </r>
    <r>
      <rPr>
        <b/>
        <sz val="11"/>
        <color indexed="8"/>
        <rFont val="Calibri"/>
        <family val="2"/>
      </rPr>
      <t>-T</t>
    </r>
    <r>
      <rPr>
        <b/>
        <vertAlign val="subscript"/>
        <sz val="11"/>
        <color indexed="8"/>
        <rFont val="Calibri"/>
        <family val="2"/>
      </rPr>
      <t>i,acqua</t>
    </r>
    <r>
      <rPr>
        <b/>
        <sz val="11"/>
        <color indexed="8"/>
        <rFont val="Calibri"/>
        <family val="2"/>
      </rPr>
      <t>) =</t>
    </r>
  </si>
  <si>
    <r>
      <rPr>
        <b/>
        <sz val="11"/>
        <color indexed="8"/>
        <rFont val="Symbol"/>
        <family val="1"/>
      </rPr>
      <t>r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>*V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>*c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>*(T</t>
    </r>
    <r>
      <rPr>
        <b/>
        <vertAlign val="subscript"/>
        <sz val="11"/>
        <color indexed="8"/>
        <rFont val="Calibri"/>
        <family val="2"/>
      </rPr>
      <t>f</t>
    </r>
    <r>
      <rPr>
        <b/>
        <sz val="11"/>
        <color indexed="8"/>
        <rFont val="Calibri"/>
        <family val="2"/>
      </rPr>
      <t>-T</t>
    </r>
    <r>
      <rPr>
        <b/>
        <vertAlign val="subscript"/>
        <sz val="11"/>
        <color indexed="8"/>
        <rFont val="Calibri"/>
        <family val="2"/>
      </rPr>
      <t>i,acqua</t>
    </r>
    <r>
      <rPr>
        <b/>
        <sz val="11"/>
        <color indexed="8"/>
        <rFont val="Calibri"/>
        <family val="2"/>
      </rPr>
      <t>)</t>
    </r>
  </si>
  <si>
    <r>
      <t>m</t>
    </r>
    <r>
      <rPr>
        <b/>
        <vertAlign val="subscript"/>
        <sz val="11"/>
        <color indexed="8"/>
        <rFont val="Calibri"/>
        <family val="2"/>
      </rPr>
      <t>acciaio</t>
    </r>
    <r>
      <rPr>
        <b/>
        <sz val="11"/>
        <color indexed="8"/>
        <rFont val="Calibri"/>
        <family val="2"/>
      </rPr>
      <t>*c</t>
    </r>
    <r>
      <rPr>
        <b/>
        <vertAlign val="subscript"/>
        <sz val="11"/>
        <color indexed="8"/>
        <rFont val="Calibri"/>
        <family val="2"/>
      </rPr>
      <t>acciaio</t>
    </r>
    <r>
      <rPr>
        <b/>
        <sz val="11"/>
        <color indexed="8"/>
        <rFont val="Calibri"/>
        <family val="2"/>
      </rPr>
      <t>*(T</t>
    </r>
    <r>
      <rPr>
        <b/>
        <vertAlign val="subscript"/>
        <sz val="11"/>
        <color indexed="8"/>
        <rFont val="Calibri"/>
        <family val="2"/>
      </rPr>
      <t>f</t>
    </r>
    <r>
      <rPr>
        <b/>
        <sz val="11"/>
        <color indexed="8"/>
        <rFont val="Calibri"/>
        <family val="2"/>
      </rPr>
      <t>-T</t>
    </r>
    <r>
      <rPr>
        <b/>
        <vertAlign val="subscript"/>
        <sz val="11"/>
        <color indexed="8"/>
        <rFont val="Calibri"/>
        <family val="2"/>
      </rPr>
      <t>i,acciaio</t>
    </r>
    <r>
      <rPr>
        <b/>
        <sz val="11"/>
        <color indexed="8"/>
        <rFont val="Calibri"/>
        <family val="2"/>
      </rPr>
      <t xml:space="preserve">) 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</si>
  <si>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acqua</t>
    </r>
    <r>
      <rPr>
        <b/>
        <sz val="11"/>
        <color indexed="8"/>
        <rFont val="Calibri"/>
        <family val="2"/>
      </rPr>
      <t xml:space="preserve"> + </t>
    </r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  <r>
      <rPr>
        <b/>
        <vertAlign val="subscript"/>
        <sz val="11"/>
        <color indexed="8"/>
        <rFont val="Calibri"/>
        <family val="2"/>
      </rPr>
      <t>acciaio</t>
    </r>
    <r>
      <rPr>
        <b/>
        <sz val="11"/>
        <color indexed="8"/>
        <rFont val="Calibri"/>
        <family val="2"/>
      </rPr>
      <t xml:space="preserve"> = 0</t>
    </r>
  </si>
  <si>
    <t>CASO A</t>
  </si>
  <si>
    <t>CASO B</t>
  </si>
  <si>
    <t>Acciao</t>
  </si>
  <si>
    <t>calore specifico</t>
  </si>
  <si>
    <r>
      <t>c</t>
    </r>
    <r>
      <rPr>
        <vertAlign val="subscript"/>
        <sz val="11"/>
        <color indexed="8"/>
        <rFont val="Calibri"/>
        <family val="2"/>
      </rPr>
      <t>granito</t>
    </r>
  </si>
  <si>
    <t xml:space="preserve">Poiché l'energia interna è una grandezza additiva si ha che la variazione totale dell'energia interna è uguale alla somma della variazione di energia </t>
  </si>
  <si>
    <t>interna dei componenti:</t>
  </si>
  <si>
    <r>
      <t>T</t>
    </r>
    <r>
      <rPr>
        <vertAlign val="subscript"/>
        <sz val="11"/>
        <color indexed="8"/>
        <rFont val="Calibri"/>
        <family val="2"/>
      </rPr>
      <t>f</t>
    </r>
  </si>
  <si>
    <t>V =L*P*H</t>
  </si>
  <si>
    <t>V=L*B*H</t>
  </si>
  <si>
    <t>Variazione di temperatura</t>
  </si>
  <si>
    <t>Densità acqua</t>
  </si>
  <si>
    <t>Volume acqua</t>
  </si>
  <si>
    <t>Calore specifico acqua</t>
  </si>
  <si>
    <t>Temperatura iniaziale acqua</t>
  </si>
  <si>
    <t>Temperatura iniaziale acciaio</t>
  </si>
  <si>
    <t>Massa acciaio</t>
  </si>
  <si>
    <t>Calore specifico acciaio</t>
  </si>
  <si>
    <t>Calore assorbito</t>
  </si>
  <si>
    <t>Incremento di energia interna</t>
  </si>
  <si>
    <t>Lavoro di compressione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</si>
  <si>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</t>
    </r>
  </si>
  <si>
    <r>
      <t>1m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dm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indexed="8"/>
        <rFont val="Calibri"/>
        <family val="2"/>
      </rPr>
      <t>3</t>
    </r>
  </si>
  <si>
    <t>da sommare algebricamente al volume iniziale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</si>
  <si>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 xml:space="preserve">f </t>
    </r>
    <r>
      <rPr>
        <sz val="11"/>
        <color indexed="8"/>
        <rFont val="Calibri"/>
        <family val="2"/>
      </rPr>
      <t xml:space="preserve">= Vi +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 xml:space="preserve">V  </t>
    </r>
  </si>
  <si>
    <t>Si ricordi che:</t>
  </si>
  <si>
    <r>
      <rPr>
        <b/>
        <sz val="11"/>
        <color indexed="8"/>
        <rFont val="Symbol"/>
        <family val="1"/>
      </rPr>
      <t>p</t>
    </r>
    <r>
      <rPr>
        <b/>
        <sz val="11"/>
        <color indexed="8"/>
        <rFont val="Calibri"/>
        <family val="2"/>
      </rPr>
      <t>r</t>
    </r>
    <r>
      <rPr>
        <b/>
        <vertAlign val="superscript"/>
        <sz val="11"/>
        <color indexed="8"/>
        <rFont val="Calibri"/>
        <family val="2"/>
      </rPr>
      <t>2</t>
    </r>
  </si>
  <si>
    <r>
      <rPr>
        <b/>
        <sz val="11"/>
        <color indexed="8"/>
        <rFont val="Symbol"/>
        <family val="1"/>
      </rPr>
      <t>p(</t>
    </r>
    <r>
      <rPr>
        <b/>
        <sz val="11"/>
        <color indexed="8"/>
        <rFont val="Calibri"/>
        <family val="2"/>
      </rPr>
      <t>D/2)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= </t>
    </r>
    <r>
      <rPr>
        <b/>
        <sz val="11"/>
        <color indexed="8"/>
        <rFont val="Symbol"/>
        <family val="1"/>
      </rPr>
      <t>p</t>
    </r>
    <r>
      <rPr>
        <b/>
        <sz val="11"/>
        <color indexed="8"/>
        <rFont val="Calibri"/>
        <family val="2"/>
      </rPr>
      <t>D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/4</t>
    </r>
  </si>
  <si>
    <t>Area del cerchio</t>
  </si>
  <si>
    <t>Forza peso</t>
  </si>
  <si>
    <t>P = mg</t>
  </si>
  <si>
    <r>
      <t>m/s</t>
    </r>
    <r>
      <rPr>
        <vertAlign val="superscript"/>
        <sz val="11"/>
        <color indexed="8"/>
        <rFont val="Calibri"/>
        <family val="2"/>
      </rPr>
      <t>2</t>
    </r>
  </si>
  <si>
    <r>
      <t>1litro  = 1</t>
    </r>
    <r>
      <rPr>
        <sz val="11"/>
        <color theme="1"/>
        <rFont val="Calibri"/>
        <family val="2"/>
      </rPr>
      <t xml:space="preserve"> dm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</si>
  <si>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r>
      <t>1m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dm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litri</t>
    </r>
  </si>
  <si>
    <t>Si calcola la massa del pilastro per determinare la variazione di energia interna totale:</t>
  </si>
  <si>
    <t>Densità calcestruzzo</t>
  </si>
  <si>
    <t>Dimensioni pilastro</t>
  </si>
  <si>
    <t>Variazione di energia interna specifica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</si>
  <si>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u</t>
    </r>
  </si>
  <si>
    <t>Esercizio 15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</si>
  <si>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2,3</t>
    </r>
    <r>
      <rPr>
        <sz val="11"/>
        <color theme="1"/>
        <rFont val="Calibri"/>
        <family val="2"/>
      </rPr>
      <t xml:space="preserve"> = U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</si>
  <si>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3,1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2,3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</si>
  <si>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=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</si>
  <si>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2,3</t>
    </r>
    <r>
      <rPr>
        <sz val="11"/>
        <color theme="1"/>
        <rFont val="Calibri"/>
        <family val="2"/>
      </rPr>
      <t xml:space="preserve"> = </t>
    </r>
  </si>
  <si>
    <r>
      <t>Q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</si>
  <si>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2,3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2,3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</si>
  <si>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1,3</t>
    </r>
    <r>
      <rPr>
        <sz val="11"/>
        <color theme="1"/>
        <rFont val="Calibri"/>
        <family val="2"/>
      </rPr>
      <t xml:space="preserve"> = U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-U</t>
    </r>
    <r>
      <rPr>
        <vertAlign val="subscript"/>
        <sz val="11"/>
        <color indexed="8"/>
        <rFont val="Calibri"/>
        <family val="2"/>
      </rPr>
      <t>1</t>
    </r>
  </si>
  <si>
    <t>o semplicemente</t>
  </si>
  <si>
    <r>
      <t>c</t>
    </r>
    <r>
      <rPr>
        <vertAlign val="subscript"/>
        <sz val="11"/>
        <color indexed="8"/>
        <rFont val="Calibri"/>
        <family val="2"/>
      </rPr>
      <t>v</t>
    </r>
  </si>
  <si>
    <r>
      <t xml:space="preserve">m = </t>
    </r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*V</t>
    </r>
  </si>
  <si>
    <r>
      <t>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*(T</t>
    </r>
    <r>
      <rPr>
        <b/>
        <vertAlign val="subscript"/>
        <sz val="14"/>
        <color indexed="8"/>
        <rFont val="Calibri"/>
        <family val="2"/>
      </rPr>
      <t>f</t>
    </r>
    <r>
      <rPr>
        <b/>
        <sz val="14"/>
        <color indexed="8"/>
        <rFont val="Calibri"/>
        <family val="2"/>
      </rPr>
      <t>-T</t>
    </r>
    <r>
      <rPr>
        <b/>
        <vertAlign val="subscript"/>
        <sz val="14"/>
        <color indexed="8"/>
        <rFont val="Calibri"/>
        <family val="2"/>
      </rPr>
      <t>i,acqua</t>
    </r>
    <r>
      <rPr>
        <b/>
        <sz val="14"/>
        <color indexed="8"/>
        <rFont val="Calibri"/>
        <family val="2"/>
      </rPr>
      <t>) +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*(T</t>
    </r>
    <r>
      <rPr>
        <b/>
        <vertAlign val="subscript"/>
        <sz val="14"/>
        <color indexed="8"/>
        <rFont val="Calibri"/>
        <family val="2"/>
      </rPr>
      <t>f</t>
    </r>
    <r>
      <rPr>
        <b/>
        <sz val="14"/>
        <color indexed="8"/>
        <rFont val="Calibri"/>
        <family val="2"/>
      </rPr>
      <t>-T</t>
    </r>
    <r>
      <rPr>
        <b/>
        <vertAlign val="subscript"/>
        <sz val="14"/>
        <color indexed="8"/>
        <rFont val="Calibri"/>
        <family val="2"/>
      </rPr>
      <t>i,acciaio</t>
    </r>
    <r>
      <rPr>
        <b/>
        <sz val="14"/>
        <color indexed="8"/>
        <rFont val="Calibri"/>
        <family val="2"/>
      </rPr>
      <t>) = 0</t>
    </r>
  </si>
  <si>
    <r>
      <t>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 xml:space="preserve">f </t>
    </r>
    <r>
      <rPr>
        <b/>
        <sz val="14"/>
        <color indexed="8"/>
        <rFont val="Calibri"/>
        <family val="2"/>
      </rPr>
      <t>- 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i,acqua</t>
    </r>
    <r>
      <rPr>
        <b/>
        <sz val="14"/>
        <color indexed="8"/>
        <rFont val="Calibri"/>
        <family val="2"/>
      </rPr>
      <t xml:space="preserve"> +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 xml:space="preserve">f </t>
    </r>
    <r>
      <rPr>
        <b/>
        <sz val="14"/>
        <color indexed="8"/>
        <rFont val="Calibri"/>
        <family val="2"/>
      </rPr>
      <t>-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i,acciaio</t>
    </r>
    <r>
      <rPr>
        <b/>
        <sz val="14"/>
        <color indexed="8"/>
        <rFont val="Calibri"/>
        <family val="2"/>
      </rPr>
      <t xml:space="preserve"> = 0</t>
    </r>
  </si>
  <si>
    <r>
      <t>(m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+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)*T</t>
    </r>
    <r>
      <rPr>
        <b/>
        <vertAlign val="subscript"/>
        <sz val="14"/>
        <color indexed="8"/>
        <rFont val="Calibri"/>
        <family val="2"/>
      </rPr>
      <t xml:space="preserve">f </t>
    </r>
    <r>
      <rPr>
        <b/>
        <sz val="14"/>
        <color indexed="8"/>
        <rFont val="Calibri"/>
        <family val="2"/>
      </rPr>
      <t>-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i,acciaio</t>
    </r>
    <r>
      <rPr>
        <b/>
        <sz val="14"/>
        <color indexed="8"/>
        <rFont val="Calibri"/>
        <family val="2"/>
      </rPr>
      <t xml:space="preserve"> - 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i,acqua</t>
    </r>
    <r>
      <rPr>
        <b/>
        <sz val="14"/>
        <color indexed="8"/>
        <rFont val="Calibri"/>
        <family val="2"/>
      </rPr>
      <t xml:space="preserve"> = 0</t>
    </r>
  </si>
  <si>
    <r>
      <t>(m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+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)*T</t>
    </r>
    <r>
      <rPr>
        <b/>
        <vertAlign val="subscript"/>
        <sz val="14"/>
        <color indexed="8"/>
        <rFont val="Calibri"/>
        <family val="2"/>
      </rPr>
      <t xml:space="preserve">f </t>
    </r>
    <r>
      <rPr>
        <b/>
        <sz val="14"/>
        <color indexed="8"/>
        <rFont val="Calibri"/>
        <family val="2"/>
      </rPr>
      <t>=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i,acciaio</t>
    </r>
    <r>
      <rPr>
        <b/>
        <sz val="14"/>
        <color indexed="8"/>
        <rFont val="Calibri"/>
        <family val="2"/>
      </rPr>
      <t xml:space="preserve"> + 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i,acqua</t>
    </r>
    <r>
      <rPr>
        <b/>
        <sz val="14"/>
        <color indexed="8"/>
        <rFont val="Calibri"/>
        <family val="2"/>
      </rPr>
      <t xml:space="preserve"> </t>
    </r>
  </si>
  <si>
    <r>
      <t>T</t>
    </r>
    <r>
      <rPr>
        <b/>
        <vertAlign val="subscript"/>
        <sz val="14"/>
        <color indexed="8"/>
        <rFont val="Calibri"/>
        <family val="2"/>
      </rPr>
      <t xml:space="preserve">f </t>
    </r>
    <r>
      <rPr>
        <b/>
        <sz val="14"/>
        <color indexed="8"/>
        <rFont val="Calibri"/>
        <family val="2"/>
      </rPr>
      <t>= (m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i,acciaio</t>
    </r>
    <r>
      <rPr>
        <b/>
        <sz val="14"/>
        <color indexed="8"/>
        <rFont val="Calibri"/>
        <family val="2"/>
      </rPr>
      <t xml:space="preserve"> + 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*T</t>
    </r>
    <r>
      <rPr>
        <b/>
        <vertAlign val="subscript"/>
        <sz val="14"/>
        <color indexed="8"/>
        <rFont val="Calibri"/>
        <family val="2"/>
      </rPr>
      <t>i,acqua)</t>
    </r>
    <r>
      <rPr>
        <b/>
        <sz val="14"/>
        <color indexed="8"/>
        <rFont val="Calibri"/>
        <family val="2"/>
      </rPr>
      <t>/(m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acqua</t>
    </r>
    <r>
      <rPr>
        <b/>
        <sz val="14"/>
        <color indexed="8"/>
        <rFont val="Calibri"/>
        <family val="2"/>
      </rPr>
      <t>+ m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>*c</t>
    </r>
    <r>
      <rPr>
        <b/>
        <vertAlign val="subscript"/>
        <sz val="14"/>
        <color indexed="8"/>
        <rFont val="Calibri"/>
        <family val="2"/>
      </rPr>
      <t>acciaio</t>
    </r>
    <r>
      <rPr>
        <b/>
        <sz val="14"/>
        <color indexed="8"/>
        <rFont val="Calibri"/>
        <family val="2"/>
      </rPr>
      <t xml:space="preserve">) </t>
    </r>
  </si>
  <si>
    <t>1 (i=f)</t>
  </si>
  <si>
    <t xml:space="preserve">all'ambiente dal sistema </t>
  </si>
  <si>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=2/3v</t>
    </r>
    <r>
      <rPr>
        <vertAlign val="subscript"/>
        <sz val="11"/>
        <color indexed="8"/>
        <rFont val="Calibri"/>
        <family val="2"/>
      </rPr>
      <t>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</si>
  <si>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V=V2 - V1= m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(v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</si>
  <si>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=Q-L</t>
    </r>
  </si>
  <si>
    <t xml:space="preserve">se L=0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</si>
  <si>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=Q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</si>
</sst>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0.0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Symbol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vertAlign val="subscript"/>
      <sz val="11"/>
      <color indexed="8"/>
      <name val="Times New Roman"/>
      <family val="1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6"/>
      <color indexed="9"/>
      <name val="Calibri"/>
      <family val="0"/>
    </font>
    <font>
      <b/>
      <i/>
      <vertAlign val="subscript"/>
      <sz val="11"/>
      <color indexed="8"/>
      <name val="Calibri"/>
      <family val="0"/>
    </font>
    <font>
      <b/>
      <i/>
      <sz val="2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  <font>
      <b/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Symbol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right"/>
    </xf>
    <xf numFmtId="0" fontId="6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7" fillId="0" borderId="0" xfId="0" applyFont="1" applyAlignment="1">
      <alignment horizontal="right"/>
    </xf>
    <xf numFmtId="2" fontId="5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1" fillId="0" borderId="0" xfId="0" applyFont="1" applyAlignment="1">
      <alignment/>
    </xf>
    <xf numFmtId="0" fontId="57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5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57" fillId="0" borderId="0" xfId="0" applyFont="1" applyAlignment="1">
      <alignment horizontal="center"/>
    </xf>
    <xf numFmtId="0" fontId="65" fillId="0" borderId="0" xfId="0" applyFont="1" applyAlignment="1">
      <alignment/>
    </xf>
    <xf numFmtId="181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1571625</xdr:colOff>
      <xdr:row>26</xdr:row>
      <xdr:rowOff>133350</xdr:rowOff>
    </xdr:from>
    <xdr:to>
      <xdr:col>9</xdr:col>
      <xdr:colOff>9525</xdr:colOff>
      <xdr:row>35</xdr:row>
      <xdr:rowOff>19050</xdr:rowOff>
    </xdr:to>
    <xdr:sp>
      <xdr:nvSpPr>
        <xdr:cNvPr id="1" name="Cubo 1"/>
        <xdr:cNvSpPr>
          <a:spLocks/>
        </xdr:cNvSpPr>
      </xdr:nvSpPr>
      <xdr:spPr>
        <a:xfrm>
          <a:off x="6819900" y="5057775"/>
          <a:ext cx="1495425" cy="1552575"/>
        </a:xfrm>
        <a:prstGeom prst="cube">
          <a:avLst/>
        </a:prstGeom>
        <a:noFill/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39</xdr:row>
      <xdr:rowOff>0</xdr:rowOff>
    </xdr:from>
    <xdr:to>
      <xdr:col>6</xdr:col>
      <xdr:colOff>1628775</xdr:colOff>
      <xdr:row>40</xdr:row>
      <xdr:rowOff>142875</xdr:rowOff>
    </xdr:to>
    <xdr:sp>
      <xdr:nvSpPr>
        <xdr:cNvPr id="1" name="Connettore 2 2"/>
        <xdr:cNvSpPr>
          <a:spLocks/>
        </xdr:cNvSpPr>
      </xdr:nvSpPr>
      <xdr:spPr>
        <a:xfrm flipH="1">
          <a:off x="4762500" y="7296150"/>
          <a:ext cx="2695575" cy="323850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60</xdr:row>
      <xdr:rowOff>47625</xdr:rowOff>
    </xdr:from>
    <xdr:to>
      <xdr:col>4</xdr:col>
      <xdr:colOff>152400</xdr:colOff>
      <xdr:row>63</xdr:row>
      <xdr:rowOff>57150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20575"/>
          <a:ext cx="505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53</xdr:row>
      <xdr:rowOff>57150</xdr:rowOff>
    </xdr:from>
    <xdr:to>
      <xdr:col>4</xdr:col>
      <xdr:colOff>419100</xdr:colOff>
      <xdr:row>56</xdr:row>
      <xdr:rowOff>76200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868025"/>
          <a:ext cx="514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10</xdr:row>
      <xdr:rowOff>114300</xdr:rowOff>
    </xdr:from>
    <xdr:to>
      <xdr:col>5</xdr:col>
      <xdr:colOff>581025</xdr:colOff>
      <xdr:row>18</xdr:row>
      <xdr:rowOff>219075</xdr:rowOff>
    </xdr:to>
    <xdr:grpSp>
      <xdr:nvGrpSpPr>
        <xdr:cNvPr id="3" name="Gruppo 4"/>
        <xdr:cNvGrpSpPr>
          <a:grpSpLocks/>
        </xdr:cNvGrpSpPr>
      </xdr:nvGrpSpPr>
      <xdr:grpSpPr>
        <a:xfrm>
          <a:off x="5562600" y="2019300"/>
          <a:ext cx="1181100" cy="1847850"/>
          <a:chOff x="6611056" y="1658056"/>
          <a:chExt cx="1241777" cy="1735666"/>
        </a:xfrm>
        <a:solidFill>
          <a:srgbClr val="FFFFFF"/>
        </a:solidFill>
      </xdr:grpSpPr>
      <xdr:sp>
        <xdr:nvSpPr>
          <xdr:cNvPr id="4" name="Rettangolo 1"/>
          <xdr:cNvSpPr>
            <a:spLocks/>
          </xdr:cNvSpPr>
        </xdr:nvSpPr>
        <xdr:spPr>
          <a:xfrm>
            <a:off x="6611056" y="1658056"/>
            <a:ext cx="1241777" cy="17356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ilindro 2"/>
          <xdr:cNvSpPr>
            <a:spLocks/>
          </xdr:cNvSpPr>
        </xdr:nvSpPr>
        <xdr:spPr>
          <a:xfrm>
            <a:off x="6999422" y="2913376"/>
            <a:ext cx="471254" cy="269028"/>
          </a:xfrm>
          <a:prstGeom prst="can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Ti = 80</a:t>
            </a:r>
            <a:r>
              <a:rPr lang="en-US" cap="none" sz="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6" name="CasellaDiTesto 3"/>
          <xdr:cNvSpPr txBox="1">
            <a:spLocks noChangeArrowheads="1"/>
          </xdr:cNvSpPr>
        </xdr:nvSpPr>
        <xdr:spPr>
          <a:xfrm>
            <a:off x="6649241" y="1952685"/>
            <a:ext cx="1158888" cy="313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100" b="1" i="1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i,acqua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15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19050</xdr:rowOff>
    </xdr:from>
    <xdr:to>
      <xdr:col>7</xdr:col>
      <xdr:colOff>9525</xdr:colOff>
      <xdr:row>13</xdr:row>
      <xdr:rowOff>76200</xdr:rowOff>
    </xdr:to>
    <xdr:sp>
      <xdr:nvSpPr>
        <xdr:cNvPr id="1" name="Connettore 2 2"/>
        <xdr:cNvSpPr>
          <a:spLocks/>
        </xdr:cNvSpPr>
      </xdr:nvSpPr>
      <xdr:spPr>
        <a:xfrm rot="10800000">
          <a:off x="7105650" y="771525"/>
          <a:ext cx="952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304800</xdr:colOff>
      <xdr:row>13</xdr:row>
      <xdr:rowOff>19050</xdr:rowOff>
    </xdr:to>
    <xdr:sp>
      <xdr:nvSpPr>
        <xdr:cNvPr id="2" name="Connettore 2 4"/>
        <xdr:cNvSpPr>
          <a:spLocks/>
        </xdr:cNvSpPr>
      </xdr:nvSpPr>
      <xdr:spPr>
        <a:xfrm flipV="1">
          <a:off x="7105650" y="2486025"/>
          <a:ext cx="2095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7</xdr:row>
      <xdr:rowOff>47625</xdr:rowOff>
    </xdr:from>
    <xdr:to>
      <xdr:col>9</xdr:col>
      <xdr:colOff>47625</xdr:colOff>
      <xdr:row>12</xdr:row>
      <xdr:rowOff>57150</xdr:rowOff>
    </xdr:to>
    <xdr:sp>
      <xdr:nvSpPr>
        <xdr:cNvPr id="3" name="Figura a mano libera: forma 5"/>
        <xdr:cNvSpPr>
          <a:spLocks/>
        </xdr:cNvSpPr>
      </xdr:nvSpPr>
      <xdr:spPr>
        <a:xfrm>
          <a:off x="7353300" y="1362075"/>
          <a:ext cx="981075" cy="1000125"/>
        </a:xfrm>
        <a:custGeom>
          <a:pathLst>
            <a:path h="1009650" w="996950">
              <a:moveTo>
                <a:pt x="0" y="0"/>
              </a:moveTo>
              <a:cubicBezTo>
                <a:pt x="14547" y="72737"/>
                <a:pt x="16427" y="75004"/>
                <a:pt x="25400" y="158750"/>
              </a:cubicBezTo>
              <a:cubicBezTo>
                <a:pt x="32000" y="220354"/>
                <a:pt x="28981" y="237388"/>
                <a:pt x="38100" y="292100"/>
              </a:cubicBezTo>
              <a:cubicBezTo>
                <a:pt x="42006" y="315537"/>
                <a:pt x="48011" y="326403"/>
                <a:pt x="57150" y="349250"/>
              </a:cubicBezTo>
              <a:cubicBezTo>
                <a:pt x="59267" y="366183"/>
                <a:pt x="59010" y="383586"/>
                <a:pt x="63500" y="400050"/>
              </a:cubicBezTo>
              <a:cubicBezTo>
                <a:pt x="65508" y="407413"/>
                <a:pt x="73366" y="412014"/>
                <a:pt x="76200" y="419100"/>
              </a:cubicBezTo>
              <a:cubicBezTo>
                <a:pt x="81923" y="433407"/>
                <a:pt x="82973" y="449326"/>
                <a:pt x="88900" y="463550"/>
              </a:cubicBezTo>
              <a:cubicBezTo>
                <a:pt x="93647" y="474943"/>
                <a:pt x="102843" y="484064"/>
                <a:pt x="107950" y="495300"/>
              </a:cubicBezTo>
              <a:cubicBezTo>
                <a:pt x="113490" y="507487"/>
                <a:pt x="113762" y="521921"/>
                <a:pt x="120650" y="533400"/>
              </a:cubicBezTo>
              <a:cubicBezTo>
                <a:pt x="143627" y="571694"/>
                <a:pt x="132854" y="554881"/>
                <a:pt x="152400" y="584200"/>
              </a:cubicBezTo>
              <a:cubicBezTo>
                <a:pt x="154517" y="592667"/>
                <a:pt x="154420" y="602023"/>
                <a:pt x="158750" y="609600"/>
              </a:cubicBezTo>
              <a:cubicBezTo>
                <a:pt x="163205" y="617397"/>
                <a:pt x="171956" y="621832"/>
                <a:pt x="177800" y="628650"/>
              </a:cubicBezTo>
              <a:cubicBezTo>
                <a:pt x="184688" y="636685"/>
                <a:pt x="189366" y="646566"/>
                <a:pt x="196850" y="654050"/>
              </a:cubicBezTo>
              <a:cubicBezTo>
                <a:pt x="202246" y="659446"/>
                <a:pt x="210196" y="661680"/>
                <a:pt x="215900" y="666750"/>
              </a:cubicBezTo>
              <a:cubicBezTo>
                <a:pt x="229324" y="678682"/>
                <a:pt x="241300" y="692150"/>
                <a:pt x="254000" y="704850"/>
              </a:cubicBezTo>
              <a:cubicBezTo>
                <a:pt x="262467" y="713317"/>
                <a:pt x="272758" y="720287"/>
                <a:pt x="279400" y="730250"/>
              </a:cubicBezTo>
              <a:cubicBezTo>
                <a:pt x="287867" y="742950"/>
                <a:pt x="292100" y="759883"/>
                <a:pt x="304800" y="768350"/>
              </a:cubicBezTo>
              <a:cubicBezTo>
                <a:pt x="311150" y="772583"/>
                <a:pt x="317987" y="776164"/>
                <a:pt x="323850" y="781050"/>
              </a:cubicBezTo>
              <a:cubicBezTo>
                <a:pt x="330749" y="786799"/>
                <a:pt x="335716" y="794712"/>
                <a:pt x="342900" y="800100"/>
              </a:cubicBezTo>
              <a:cubicBezTo>
                <a:pt x="352774" y="807505"/>
                <a:pt x="364237" y="812524"/>
                <a:pt x="374650" y="819150"/>
              </a:cubicBezTo>
              <a:cubicBezTo>
                <a:pt x="481159" y="886928"/>
                <a:pt x="361557" y="814698"/>
                <a:pt x="438150" y="857250"/>
              </a:cubicBezTo>
              <a:cubicBezTo>
                <a:pt x="448939" y="863244"/>
                <a:pt x="459434" y="869759"/>
                <a:pt x="469900" y="876300"/>
              </a:cubicBezTo>
              <a:cubicBezTo>
                <a:pt x="476372" y="880345"/>
                <a:pt x="482324" y="885214"/>
                <a:pt x="488950" y="889000"/>
              </a:cubicBezTo>
              <a:cubicBezTo>
                <a:pt x="507186" y="899421"/>
                <a:pt x="532435" y="910397"/>
                <a:pt x="552450" y="914400"/>
              </a:cubicBezTo>
              <a:cubicBezTo>
                <a:pt x="563033" y="916517"/>
                <a:pt x="573729" y="918132"/>
                <a:pt x="584200" y="920750"/>
              </a:cubicBezTo>
              <a:cubicBezTo>
                <a:pt x="590694" y="922373"/>
                <a:pt x="596634" y="926082"/>
                <a:pt x="603250" y="927100"/>
              </a:cubicBezTo>
              <a:cubicBezTo>
                <a:pt x="624275" y="930335"/>
                <a:pt x="645608" y="931101"/>
                <a:pt x="666750" y="933450"/>
              </a:cubicBezTo>
              <a:cubicBezTo>
                <a:pt x="702236" y="937393"/>
                <a:pt x="721910" y="940016"/>
                <a:pt x="755650" y="946150"/>
              </a:cubicBezTo>
              <a:cubicBezTo>
                <a:pt x="767036" y="948220"/>
                <a:pt x="793861" y="952555"/>
                <a:pt x="806450" y="958850"/>
              </a:cubicBezTo>
              <a:cubicBezTo>
                <a:pt x="813276" y="962263"/>
                <a:pt x="818260" y="969137"/>
                <a:pt x="825500" y="971550"/>
              </a:cubicBezTo>
              <a:cubicBezTo>
                <a:pt x="837714" y="975621"/>
                <a:pt x="850975" y="975375"/>
                <a:pt x="863600" y="977900"/>
              </a:cubicBezTo>
              <a:cubicBezTo>
                <a:pt x="922989" y="989778"/>
                <a:pt x="859633" y="978496"/>
                <a:pt x="908050" y="990600"/>
              </a:cubicBezTo>
              <a:cubicBezTo>
                <a:pt x="918521" y="993218"/>
                <a:pt x="929217" y="994833"/>
                <a:pt x="939800" y="996950"/>
              </a:cubicBezTo>
              <a:cubicBezTo>
                <a:pt x="946150" y="1001183"/>
                <a:pt x="951218" y="1009650"/>
                <a:pt x="958850" y="1009650"/>
              </a:cubicBezTo>
              <a:cubicBezTo>
                <a:pt x="979568" y="1009650"/>
                <a:pt x="986167" y="1001383"/>
                <a:pt x="996950" y="990600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7</xdr:row>
      <xdr:rowOff>28575</xdr:rowOff>
    </xdr:from>
    <xdr:to>
      <xdr:col>9</xdr:col>
      <xdr:colOff>66675</xdr:colOff>
      <xdr:row>12</xdr:row>
      <xdr:rowOff>28575</xdr:rowOff>
    </xdr:to>
    <xdr:sp>
      <xdr:nvSpPr>
        <xdr:cNvPr id="4" name="Figura a mano libera: forma 6"/>
        <xdr:cNvSpPr>
          <a:spLocks/>
        </xdr:cNvSpPr>
      </xdr:nvSpPr>
      <xdr:spPr>
        <a:xfrm>
          <a:off x="7362825" y="1343025"/>
          <a:ext cx="990600" cy="990600"/>
        </a:xfrm>
        <a:custGeom>
          <a:pathLst>
            <a:path h="1003315" w="1028994">
              <a:moveTo>
                <a:pt x="990600" y="1003315"/>
              </a:moveTo>
              <a:cubicBezTo>
                <a:pt x="992717" y="990615"/>
                <a:pt x="994157" y="977784"/>
                <a:pt x="996950" y="965215"/>
              </a:cubicBezTo>
              <a:cubicBezTo>
                <a:pt x="998402" y="958681"/>
                <a:pt x="1003300" y="952858"/>
                <a:pt x="1003300" y="946165"/>
              </a:cubicBezTo>
              <a:cubicBezTo>
                <a:pt x="1003300" y="770672"/>
                <a:pt x="1028994" y="816431"/>
                <a:pt x="984250" y="749315"/>
              </a:cubicBezTo>
              <a:cubicBezTo>
                <a:pt x="982133" y="736615"/>
                <a:pt x="980693" y="723784"/>
                <a:pt x="977900" y="711215"/>
              </a:cubicBezTo>
              <a:cubicBezTo>
                <a:pt x="975702" y="701323"/>
                <a:pt x="960828" y="664370"/>
                <a:pt x="958850" y="660415"/>
              </a:cubicBezTo>
              <a:cubicBezTo>
                <a:pt x="955437" y="653589"/>
                <a:pt x="949563" y="648191"/>
                <a:pt x="946150" y="641365"/>
              </a:cubicBezTo>
              <a:cubicBezTo>
                <a:pt x="943157" y="635378"/>
                <a:pt x="943051" y="628166"/>
                <a:pt x="939800" y="622315"/>
              </a:cubicBezTo>
              <a:cubicBezTo>
                <a:pt x="932387" y="608972"/>
                <a:pt x="919227" y="598695"/>
                <a:pt x="914400" y="584215"/>
              </a:cubicBezTo>
              <a:cubicBezTo>
                <a:pt x="897414" y="533257"/>
                <a:pt x="910063" y="556568"/>
                <a:pt x="876300" y="514365"/>
              </a:cubicBezTo>
              <a:cubicBezTo>
                <a:pt x="863084" y="461502"/>
                <a:pt x="879176" y="513768"/>
                <a:pt x="857250" y="469915"/>
              </a:cubicBezTo>
              <a:cubicBezTo>
                <a:pt x="854257" y="463928"/>
                <a:pt x="854613" y="456434"/>
                <a:pt x="850900" y="450865"/>
              </a:cubicBezTo>
              <a:cubicBezTo>
                <a:pt x="845919" y="443393"/>
                <a:pt x="838200" y="438165"/>
                <a:pt x="831850" y="431815"/>
              </a:cubicBezTo>
              <a:cubicBezTo>
                <a:pt x="819820" y="395726"/>
                <a:pt x="830233" y="417498"/>
                <a:pt x="787400" y="374665"/>
              </a:cubicBezTo>
              <a:lnTo>
                <a:pt x="787400" y="374665"/>
              </a:lnTo>
              <a:cubicBezTo>
                <a:pt x="778933" y="359848"/>
                <a:pt x="772660" y="343541"/>
                <a:pt x="762000" y="330215"/>
              </a:cubicBezTo>
              <a:cubicBezTo>
                <a:pt x="755389" y="321951"/>
                <a:pt x="744635" y="318053"/>
                <a:pt x="736600" y="311165"/>
              </a:cubicBezTo>
              <a:cubicBezTo>
                <a:pt x="729782" y="305321"/>
                <a:pt x="723063" y="299204"/>
                <a:pt x="717550" y="292115"/>
              </a:cubicBezTo>
              <a:cubicBezTo>
                <a:pt x="708179" y="280067"/>
                <a:pt x="704850" y="262482"/>
                <a:pt x="692150" y="254015"/>
              </a:cubicBezTo>
              <a:cubicBezTo>
                <a:pt x="685800" y="249782"/>
                <a:pt x="678804" y="246385"/>
                <a:pt x="673100" y="241315"/>
              </a:cubicBezTo>
              <a:cubicBezTo>
                <a:pt x="659676" y="229383"/>
                <a:pt x="649944" y="213178"/>
                <a:pt x="635000" y="203215"/>
              </a:cubicBezTo>
              <a:cubicBezTo>
                <a:pt x="622300" y="194748"/>
                <a:pt x="609111" y="186973"/>
                <a:pt x="596900" y="177815"/>
              </a:cubicBezTo>
              <a:cubicBezTo>
                <a:pt x="588433" y="171465"/>
                <a:pt x="580966" y="163498"/>
                <a:pt x="571500" y="158765"/>
              </a:cubicBezTo>
              <a:cubicBezTo>
                <a:pt x="563694" y="154862"/>
                <a:pt x="554272" y="155479"/>
                <a:pt x="546100" y="152415"/>
              </a:cubicBezTo>
              <a:cubicBezTo>
                <a:pt x="537237" y="149091"/>
                <a:pt x="529401" y="143444"/>
                <a:pt x="520700" y="139715"/>
              </a:cubicBezTo>
              <a:cubicBezTo>
                <a:pt x="514548" y="137078"/>
                <a:pt x="507501" y="136616"/>
                <a:pt x="501650" y="133365"/>
              </a:cubicBezTo>
              <a:cubicBezTo>
                <a:pt x="488307" y="125952"/>
                <a:pt x="478030" y="112792"/>
                <a:pt x="463550" y="107965"/>
              </a:cubicBezTo>
              <a:cubicBezTo>
                <a:pt x="399529" y="86625"/>
                <a:pt x="498834" y="119185"/>
                <a:pt x="419100" y="95265"/>
              </a:cubicBezTo>
              <a:cubicBezTo>
                <a:pt x="406278" y="91418"/>
                <a:pt x="393987" y="85812"/>
                <a:pt x="381000" y="82565"/>
              </a:cubicBezTo>
              <a:cubicBezTo>
                <a:pt x="372533" y="80448"/>
                <a:pt x="363959" y="78723"/>
                <a:pt x="355600" y="76215"/>
              </a:cubicBezTo>
              <a:cubicBezTo>
                <a:pt x="342778" y="72368"/>
                <a:pt x="330200" y="67748"/>
                <a:pt x="317500" y="63515"/>
              </a:cubicBezTo>
              <a:cubicBezTo>
                <a:pt x="311150" y="61398"/>
                <a:pt x="304944" y="58788"/>
                <a:pt x="298450" y="57165"/>
              </a:cubicBezTo>
              <a:cubicBezTo>
                <a:pt x="289983" y="55048"/>
                <a:pt x="281409" y="53323"/>
                <a:pt x="273050" y="50815"/>
              </a:cubicBezTo>
              <a:cubicBezTo>
                <a:pt x="260228" y="46968"/>
                <a:pt x="247650" y="42348"/>
                <a:pt x="234950" y="38115"/>
              </a:cubicBezTo>
              <a:cubicBezTo>
                <a:pt x="228600" y="35998"/>
                <a:pt x="222502" y="32865"/>
                <a:pt x="215900" y="31765"/>
              </a:cubicBezTo>
              <a:cubicBezTo>
                <a:pt x="203200" y="29648"/>
                <a:pt x="190369" y="28208"/>
                <a:pt x="177800" y="25415"/>
              </a:cubicBezTo>
              <a:cubicBezTo>
                <a:pt x="171266" y="23963"/>
                <a:pt x="165244" y="20688"/>
                <a:pt x="158750" y="19065"/>
              </a:cubicBezTo>
              <a:cubicBezTo>
                <a:pt x="148279" y="16447"/>
                <a:pt x="137471" y="15333"/>
                <a:pt x="127000" y="12715"/>
              </a:cubicBezTo>
              <a:cubicBezTo>
                <a:pt x="120506" y="11092"/>
                <a:pt x="114592" y="7195"/>
                <a:pt x="107950" y="6365"/>
              </a:cubicBezTo>
              <a:cubicBezTo>
                <a:pt x="51955" y="-634"/>
                <a:pt x="42261" y="15"/>
                <a:pt x="0" y="15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95250</xdr:rowOff>
    </xdr:from>
    <xdr:to>
      <xdr:col>9</xdr:col>
      <xdr:colOff>47625</xdr:colOff>
      <xdr:row>12</xdr:row>
      <xdr:rowOff>57150</xdr:rowOff>
    </xdr:to>
    <xdr:sp>
      <xdr:nvSpPr>
        <xdr:cNvPr id="5" name="Figura a mano libera: forma 7"/>
        <xdr:cNvSpPr>
          <a:spLocks/>
        </xdr:cNvSpPr>
      </xdr:nvSpPr>
      <xdr:spPr>
        <a:xfrm>
          <a:off x="7419975" y="1409700"/>
          <a:ext cx="914400" cy="952500"/>
        </a:xfrm>
        <a:custGeom>
          <a:pathLst>
            <a:path h="958850" w="934928">
              <a:moveTo>
                <a:pt x="0" y="0"/>
              </a:moveTo>
              <a:cubicBezTo>
                <a:pt x="21182" y="3026"/>
                <a:pt x="56867" y="4550"/>
                <a:pt x="76200" y="19050"/>
              </a:cubicBezTo>
              <a:cubicBezTo>
                <a:pt x="131559" y="60569"/>
                <a:pt x="64786" y="34295"/>
                <a:pt x="114300" y="50800"/>
              </a:cubicBezTo>
              <a:cubicBezTo>
                <a:pt x="118533" y="57150"/>
                <a:pt x="128497" y="62366"/>
                <a:pt x="127000" y="69850"/>
              </a:cubicBezTo>
              <a:cubicBezTo>
                <a:pt x="121402" y="97839"/>
                <a:pt x="100902" y="114998"/>
                <a:pt x="82550" y="133350"/>
              </a:cubicBezTo>
              <a:cubicBezTo>
                <a:pt x="80235" y="140295"/>
                <a:pt x="68964" y="172484"/>
                <a:pt x="69850" y="177800"/>
              </a:cubicBezTo>
              <a:cubicBezTo>
                <a:pt x="88435" y="289312"/>
                <a:pt x="156192" y="230771"/>
                <a:pt x="285750" y="234950"/>
              </a:cubicBezTo>
              <a:cubicBezTo>
                <a:pt x="387350" y="232833"/>
                <a:pt x="488928" y="228600"/>
                <a:pt x="590550" y="228600"/>
              </a:cubicBezTo>
              <a:cubicBezTo>
                <a:pt x="648574" y="228600"/>
                <a:pt x="617643" y="282928"/>
                <a:pt x="609600" y="336550"/>
              </a:cubicBezTo>
              <a:cubicBezTo>
                <a:pt x="608196" y="345911"/>
                <a:pt x="602813" y="354558"/>
                <a:pt x="596900" y="361950"/>
              </a:cubicBezTo>
              <a:cubicBezTo>
                <a:pt x="585680" y="375975"/>
                <a:pt x="571500" y="387350"/>
                <a:pt x="558800" y="400050"/>
              </a:cubicBezTo>
              <a:cubicBezTo>
                <a:pt x="552450" y="406400"/>
                <a:pt x="548269" y="416260"/>
                <a:pt x="539750" y="419100"/>
              </a:cubicBezTo>
              <a:cubicBezTo>
                <a:pt x="413388" y="461221"/>
                <a:pt x="569684" y="407126"/>
                <a:pt x="476250" y="444500"/>
              </a:cubicBezTo>
              <a:cubicBezTo>
                <a:pt x="463821" y="449472"/>
                <a:pt x="450850" y="452967"/>
                <a:pt x="438150" y="457200"/>
              </a:cubicBezTo>
              <a:cubicBezTo>
                <a:pt x="431800" y="459317"/>
                <a:pt x="424669" y="459837"/>
                <a:pt x="419100" y="463550"/>
              </a:cubicBezTo>
              <a:cubicBezTo>
                <a:pt x="390746" y="482453"/>
                <a:pt x="395731" y="479760"/>
                <a:pt x="355600" y="501650"/>
              </a:cubicBezTo>
              <a:cubicBezTo>
                <a:pt x="347290" y="506183"/>
                <a:pt x="338317" y="509480"/>
                <a:pt x="330200" y="514350"/>
              </a:cubicBezTo>
              <a:cubicBezTo>
                <a:pt x="317112" y="522203"/>
                <a:pt x="306580" y="534923"/>
                <a:pt x="292100" y="539750"/>
              </a:cubicBezTo>
              <a:cubicBezTo>
                <a:pt x="265810" y="548513"/>
                <a:pt x="278619" y="542387"/>
                <a:pt x="254000" y="558800"/>
              </a:cubicBezTo>
              <a:cubicBezTo>
                <a:pt x="273273" y="592529"/>
                <a:pt x="269634" y="601542"/>
                <a:pt x="298450" y="615950"/>
              </a:cubicBezTo>
              <a:cubicBezTo>
                <a:pt x="304437" y="618943"/>
                <a:pt x="311150" y="620183"/>
                <a:pt x="317500" y="622300"/>
              </a:cubicBezTo>
              <a:cubicBezTo>
                <a:pt x="357717" y="620183"/>
                <a:pt x="398165" y="620748"/>
                <a:pt x="438150" y="615950"/>
              </a:cubicBezTo>
              <a:cubicBezTo>
                <a:pt x="452259" y="614257"/>
                <a:pt x="487591" y="599337"/>
                <a:pt x="501650" y="590550"/>
              </a:cubicBezTo>
              <a:cubicBezTo>
                <a:pt x="510625" y="584941"/>
                <a:pt x="517281" y="575571"/>
                <a:pt x="527050" y="571500"/>
              </a:cubicBezTo>
              <a:cubicBezTo>
                <a:pt x="543162" y="564787"/>
                <a:pt x="561291" y="564320"/>
                <a:pt x="577850" y="558800"/>
              </a:cubicBezTo>
              <a:cubicBezTo>
                <a:pt x="586830" y="555807"/>
                <a:pt x="594461" y="549616"/>
                <a:pt x="603250" y="546100"/>
              </a:cubicBezTo>
              <a:cubicBezTo>
                <a:pt x="615679" y="541128"/>
                <a:pt x="641350" y="533400"/>
                <a:pt x="641350" y="533400"/>
              </a:cubicBezTo>
              <a:cubicBezTo>
                <a:pt x="685800" y="543983"/>
                <a:pt x="739749" y="535718"/>
                <a:pt x="774700" y="565150"/>
              </a:cubicBezTo>
              <a:cubicBezTo>
                <a:pt x="792802" y="580394"/>
                <a:pt x="769484" y="612549"/>
                <a:pt x="762000" y="635000"/>
              </a:cubicBezTo>
              <a:cubicBezTo>
                <a:pt x="758653" y="645040"/>
                <a:pt x="748090" y="651149"/>
                <a:pt x="742950" y="660400"/>
              </a:cubicBezTo>
              <a:cubicBezTo>
                <a:pt x="737414" y="670364"/>
                <a:pt x="734879" y="681734"/>
                <a:pt x="730250" y="692150"/>
              </a:cubicBezTo>
              <a:cubicBezTo>
                <a:pt x="726405" y="700800"/>
                <a:pt x="722246" y="709331"/>
                <a:pt x="717550" y="717550"/>
              </a:cubicBezTo>
              <a:cubicBezTo>
                <a:pt x="713764" y="724176"/>
                <a:pt x="707950" y="729626"/>
                <a:pt x="704850" y="736600"/>
              </a:cubicBezTo>
              <a:cubicBezTo>
                <a:pt x="696016" y="756477"/>
                <a:pt x="691077" y="778990"/>
                <a:pt x="685800" y="800100"/>
              </a:cubicBezTo>
              <a:cubicBezTo>
                <a:pt x="724547" y="809787"/>
                <a:pt x="720284" y="811760"/>
                <a:pt x="774700" y="800100"/>
              </a:cubicBezTo>
              <a:cubicBezTo>
                <a:pt x="783956" y="798117"/>
                <a:pt x="791399" y="791129"/>
                <a:pt x="800100" y="787400"/>
              </a:cubicBezTo>
              <a:cubicBezTo>
                <a:pt x="806252" y="784763"/>
                <a:pt x="812800" y="783167"/>
                <a:pt x="819150" y="781050"/>
              </a:cubicBezTo>
              <a:cubicBezTo>
                <a:pt x="837362" y="782871"/>
                <a:pt x="878815" y="782308"/>
                <a:pt x="901700" y="793750"/>
              </a:cubicBezTo>
              <a:cubicBezTo>
                <a:pt x="908526" y="797163"/>
                <a:pt x="914400" y="802217"/>
                <a:pt x="920750" y="806450"/>
              </a:cubicBezTo>
              <a:cubicBezTo>
                <a:pt x="924983" y="819150"/>
                <a:pt x="934928" y="831245"/>
                <a:pt x="933450" y="844550"/>
              </a:cubicBezTo>
              <a:cubicBezTo>
                <a:pt x="932488" y="853204"/>
                <a:pt x="931021" y="902775"/>
                <a:pt x="920750" y="920750"/>
              </a:cubicBezTo>
              <a:cubicBezTo>
                <a:pt x="915499" y="929939"/>
                <a:pt x="909184" y="938666"/>
                <a:pt x="901700" y="946150"/>
              </a:cubicBezTo>
              <a:cubicBezTo>
                <a:pt x="896304" y="951546"/>
                <a:pt x="889000" y="954617"/>
                <a:pt x="882650" y="958850"/>
              </a:cubicBezTo>
              <a:cubicBezTo>
                <a:pt x="872878" y="957454"/>
                <a:pt x="833927" y="954594"/>
                <a:pt x="819150" y="946150"/>
              </a:cubicBezTo>
              <a:cubicBezTo>
                <a:pt x="809961" y="940899"/>
                <a:pt x="801234" y="934584"/>
                <a:pt x="793750" y="927100"/>
              </a:cubicBezTo>
              <a:cubicBezTo>
                <a:pt x="784166" y="917516"/>
                <a:pt x="775868" y="906627"/>
                <a:pt x="768350" y="895350"/>
              </a:cubicBezTo>
              <a:cubicBezTo>
                <a:pt x="763099" y="887474"/>
                <a:pt x="761710" y="877222"/>
                <a:pt x="755650" y="869950"/>
              </a:cubicBezTo>
              <a:cubicBezTo>
                <a:pt x="750764" y="864087"/>
                <a:pt x="742950" y="861483"/>
                <a:pt x="736600" y="857250"/>
              </a:cubicBezTo>
              <a:cubicBezTo>
                <a:pt x="734483" y="850900"/>
                <a:pt x="733571" y="844012"/>
                <a:pt x="730250" y="838200"/>
              </a:cubicBezTo>
              <a:cubicBezTo>
                <a:pt x="724999" y="829011"/>
                <a:pt x="715498" y="822471"/>
                <a:pt x="711200" y="812800"/>
              </a:cubicBezTo>
              <a:cubicBezTo>
                <a:pt x="706817" y="802937"/>
                <a:pt x="707951" y="791388"/>
                <a:pt x="704850" y="781050"/>
              </a:cubicBezTo>
              <a:cubicBezTo>
                <a:pt x="700612" y="766925"/>
                <a:pt x="689325" y="746115"/>
                <a:pt x="685800" y="730250"/>
              </a:cubicBezTo>
              <a:cubicBezTo>
                <a:pt x="674393" y="678919"/>
                <a:pt x="688846" y="706244"/>
                <a:pt x="666750" y="673100"/>
              </a:cubicBezTo>
              <a:cubicBezTo>
                <a:pt x="664633" y="654050"/>
                <a:pt x="661719" y="635072"/>
                <a:pt x="660400" y="615950"/>
              </a:cubicBezTo>
              <a:cubicBezTo>
                <a:pt x="657484" y="573664"/>
                <a:pt x="657570" y="531190"/>
                <a:pt x="654050" y="488950"/>
              </a:cubicBezTo>
              <a:cubicBezTo>
                <a:pt x="653325" y="480253"/>
                <a:pt x="653447" y="470118"/>
                <a:pt x="647700" y="463550"/>
              </a:cubicBezTo>
              <a:cubicBezTo>
                <a:pt x="626531" y="439357"/>
                <a:pt x="610575" y="438394"/>
                <a:pt x="584200" y="431800"/>
              </a:cubicBezTo>
              <a:cubicBezTo>
                <a:pt x="541867" y="433917"/>
                <a:pt x="498532" y="428756"/>
                <a:pt x="457200" y="438150"/>
              </a:cubicBezTo>
              <a:cubicBezTo>
                <a:pt x="447969" y="440248"/>
                <a:pt x="447220" y="454483"/>
                <a:pt x="444500" y="463550"/>
              </a:cubicBezTo>
              <a:cubicBezTo>
                <a:pt x="440800" y="475882"/>
                <a:pt x="440453" y="488982"/>
                <a:pt x="438150" y="501650"/>
              </a:cubicBezTo>
              <a:cubicBezTo>
                <a:pt x="436219" y="512269"/>
                <a:pt x="433917" y="522817"/>
                <a:pt x="431800" y="533400"/>
              </a:cubicBezTo>
              <a:cubicBezTo>
                <a:pt x="433917" y="554567"/>
                <a:pt x="434915" y="575875"/>
                <a:pt x="438150" y="596900"/>
              </a:cubicBezTo>
              <a:cubicBezTo>
                <a:pt x="440617" y="612936"/>
                <a:pt x="447966" y="622072"/>
                <a:pt x="457200" y="635000"/>
              </a:cubicBezTo>
              <a:cubicBezTo>
                <a:pt x="463351" y="643612"/>
                <a:pt x="469900" y="651933"/>
                <a:pt x="476250" y="660400"/>
              </a:cubicBezTo>
              <a:cubicBezTo>
                <a:pt x="491472" y="706067"/>
                <a:pt x="469300" y="649017"/>
                <a:pt x="520700" y="717550"/>
              </a:cubicBezTo>
              <a:cubicBezTo>
                <a:pt x="537633" y="740128"/>
                <a:pt x="547960" y="756391"/>
                <a:pt x="571500" y="774700"/>
              </a:cubicBezTo>
              <a:cubicBezTo>
                <a:pt x="578972" y="780512"/>
                <a:pt x="588433" y="783167"/>
                <a:pt x="596900" y="787400"/>
              </a:cubicBezTo>
              <a:cubicBezTo>
                <a:pt x="611717" y="783167"/>
                <a:pt x="628136" y="782628"/>
                <a:pt x="641350" y="774700"/>
              </a:cubicBezTo>
              <a:cubicBezTo>
                <a:pt x="662621" y="761937"/>
                <a:pt x="662663" y="737985"/>
                <a:pt x="666750" y="717550"/>
              </a:cubicBezTo>
              <a:cubicBezTo>
                <a:pt x="663932" y="655548"/>
                <a:pt x="665640" y="594248"/>
                <a:pt x="654050" y="533400"/>
              </a:cubicBezTo>
              <a:cubicBezTo>
                <a:pt x="648379" y="503629"/>
                <a:pt x="645641" y="472876"/>
                <a:pt x="635000" y="444500"/>
              </a:cubicBezTo>
              <a:cubicBezTo>
                <a:pt x="628650" y="427567"/>
                <a:pt x="624038" y="409876"/>
                <a:pt x="615950" y="393700"/>
              </a:cubicBezTo>
              <a:cubicBezTo>
                <a:pt x="609124" y="380048"/>
                <a:pt x="595377" y="370080"/>
                <a:pt x="590550" y="355600"/>
              </a:cubicBezTo>
              <a:cubicBezTo>
                <a:pt x="585962" y="341837"/>
                <a:pt x="580468" y="322360"/>
                <a:pt x="571500" y="311150"/>
              </a:cubicBezTo>
              <a:cubicBezTo>
                <a:pt x="560280" y="297125"/>
                <a:pt x="544176" y="287418"/>
                <a:pt x="533400" y="273050"/>
              </a:cubicBezTo>
              <a:cubicBezTo>
                <a:pt x="527050" y="264583"/>
                <a:pt x="523156" y="253521"/>
                <a:pt x="514350" y="247650"/>
              </a:cubicBezTo>
              <a:cubicBezTo>
                <a:pt x="503211" y="240224"/>
                <a:pt x="489237" y="238197"/>
                <a:pt x="476250" y="234950"/>
              </a:cubicBezTo>
              <a:lnTo>
                <a:pt x="425450" y="222250"/>
              </a:lnTo>
              <a:cubicBezTo>
                <a:pt x="368325" y="226058"/>
                <a:pt x="345706" y="211681"/>
                <a:pt x="311150" y="241300"/>
              </a:cubicBezTo>
              <a:cubicBezTo>
                <a:pt x="283000" y="265429"/>
                <a:pt x="282139" y="272116"/>
                <a:pt x="260350" y="304800"/>
              </a:cubicBezTo>
              <a:lnTo>
                <a:pt x="247650" y="323850"/>
              </a:lnTo>
              <a:cubicBezTo>
                <a:pt x="245533" y="334433"/>
                <a:pt x="243918" y="345129"/>
                <a:pt x="241300" y="355600"/>
              </a:cubicBezTo>
              <a:cubicBezTo>
                <a:pt x="239677" y="362094"/>
                <a:pt x="236263" y="368086"/>
                <a:pt x="234950" y="374650"/>
              </a:cubicBezTo>
              <a:cubicBezTo>
                <a:pt x="229900" y="399900"/>
                <a:pt x="222250" y="450850"/>
                <a:pt x="222250" y="450850"/>
              </a:cubicBezTo>
              <a:cubicBezTo>
                <a:pt x="223776" y="473742"/>
                <a:pt x="215992" y="541974"/>
                <a:pt x="241300" y="571500"/>
              </a:cubicBezTo>
              <a:cubicBezTo>
                <a:pt x="248188" y="579535"/>
                <a:pt x="257511" y="585299"/>
                <a:pt x="266700" y="590550"/>
              </a:cubicBezTo>
              <a:cubicBezTo>
                <a:pt x="272512" y="593871"/>
                <a:pt x="279400" y="594783"/>
                <a:pt x="285750" y="596900"/>
              </a:cubicBezTo>
              <a:cubicBezTo>
                <a:pt x="309033" y="590550"/>
                <a:pt x="337562" y="593884"/>
                <a:pt x="355600" y="577850"/>
              </a:cubicBezTo>
              <a:cubicBezTo>
                <a:pt x="429759" y="511931"/>
                <a:pt x="394828" y="418809"/>
                <a:pt x="387350" y="336550"/>
              </a:cubicBezTo>
              <a:cubicBezTo>
                <a:pt x="385805" y="319555"/>
                <a:pt x="382698" y="302730"/>
                <a:pt x="381000" y="285750"/>
              </a:cubicBezTo>
              <a:cubicBezTo>
                <a:pt x="378464" y="260388"/>
                <a:pt x="381842" y="234002"/>
                <a:pt x="374650" y="209550"/>
              </a:cubicBezTo>
              <a:cubicBezTo>
                <a:pt x="370826" y="196547"/>
                <a:pt x="358834" y="187384"/>
                <a:pt x="349250" y="177800"/>
              </a:cubicBezTo>
              <a:cubicBezTo>
                <a:pt x="334156" y="162706"/>
                <a:pt x="310963" y="158688"/>
                <a:pt x="292100" y="152400"/>
              </a:cubicBezTo>
              <a:cubicBezTo>
                <a:pt x="285750" y="150283"/>
                <a:pt x="279544" y="147673"/>
                <a:pt x="273050" y="146050"/>
              </a:cubicBezTo>
              <a:cubicBezTo>
                <a:pt x="256117" y="141817"/>
                <a:pt x="238809" y="138870"/>
                <a:pt x="222250" y="133350"/>
              </a:cubicBezTo>
              <a:lnTo>
                <a:pt x="184150" y="120650"/>
              </a:lnTo>
              <a:cubicBezTo>
                <a:pt x="167408" y="129021"/>
                <a:pt x="134435" y="142668"/>
                <a:pt x="120650" y="158750"/>
              </a:cubicBezTo>
              <a:cubicBezTo>
                <a:pt x="114346" y="166105"/>
                <a:pt x="97626" y="209367"/>
                <a:pt x="95250" y="215900"/>
              </a:cubicBezTo>
              <a:cubicBezTo>
                <a:pt x="90675" y="228481"/>
                <a:pt x="86783" y="241300"/>
                <a:pt x="82550" y="254000"/>
              </a:cubicBezTo>
              <a:lnTo>
                <a:pt x="76200" y="273050"/>
              </a:lnTo>
              <a:cubicBezTo>
                <a:pt x="78317" y="294217"/>
                <a:pt x="74914" y="316696"/>
                <a:pt x="82550" y="336550"/>
              </a:cubicBezTo>
              <a:cubicBezTo>
                <a:pt x="86349" y="346428"/>
                <a:pt x="99338" y="349449"/>
                <a:pt x="107950" y="355600"/>
              </a:cubicBezTo>
              <a:cubicBezTo>
                <a:pt x="114160" y="360036"/>
                <a:pt x="120026" y="365200"/>
                <a:pt x="127000" y="368300"/>
              </a:cubicBezTo>
              <a:cubicBezTo>
                <a:pt x="137163" y="372817"/>
                <a:pt x="175723" y="384887"/>
                <a:pt x="190500" y="387350"/>
              </a:cubicBezTo>
              <a:cubicBezTo>
                <a:pt x="207333" y="390155"/>
                <a:pt x="224367" y="391583"/>
                <a:pt x="241300" y="393700"/>
              </a:cubicBezTo>
              <a:cubicBezTo>
                <a:pt x="264583" y="391583"/>
                <a:pt x="289034" y="394932"/>
                <a:pt x="311150" y="387350"/>
              </a:cubicBezTo>
              <a:cubicBezTo>
                <a:pt x="397309" y="357810"/>
                <a:pt x="450449" y="336951"/>
                <a:pt x="508000" y="279400"/>
              </a:cubicBezTo>
              <a:cubicBezTo>
                <a:pt x="515484" y="271916"/>
                <a:pt x="520700" y="262467"/>
                <a:pt x="527050" y="254000"/>
              </a:cubicBezTo>
              <a:cubicBezTo>
                <a:pt x="530044" y="245017"/>
                <a:pt x="539750" y="217523"/>
                <a:pt x="539750" y="209550"/>
              </a:cubicBezTo>
              <a:cubicBezTo>
                <a:pt x="539750" y="190383"/>
                <a:pt x="536315" y="171344"/>
                <a:pt x="533400" y="152400"/>
              </a:cubicBezTo>
              <a:cubicBezTo>
                <a:pt x="532073" y="143774"/>
                <a:pt x="531380" y="134577"/>
                <a:pt x="527050" y="127000"/>
              </a:cubicBezTo>
              <a:cubicBezTo>
                <a:pt x="522595" y="119203"/>
                <a:pt x="513749" y="114849"/>
                <a:pt x="508000" y="107950"/>
              </a:cubicBezTo>
              <a:cubicBezTo>
                <a:pt x="503114" y="102087"/>
                <a:pt x="501259" y="93668"/>
                <a:pt x="495300" y="88900"/>
              </a:cubicBezTo>
              <a:cubicBezTo>
                <a:pt x="488656" y="83585"/>
                <a:pt x="446299" y="76691"/>
                <a:pt x="444500" y="76200"/>
              </a:cubicBezTo>
              <a:cubicBezTo>
                <a:pt x="431585" y="72678"/>
                <a:pt x="419100" y="67733"/>
                <a:pt x="406400" y="63500"/>
              </a:cubicBezTo>
              <a:lnTo>
                <a:pt x="387350" y="57150"/>
              </a:lnTo>
              <a:cubicBezTo>
                <a:pt x="381000" y="55033"/>
                <a:pt x="374926" y="51747"/>
                <a:pt x="368300" y="50800"/>
              </a:cubicBezTo>
              <a:cubicBezTo>
                <a:pt x="353483" y="48683"/>
                <a:pt x="338576" y="47127"/>
                <a:pt x="323850" y="44450"/>
              </a:cubicBezTo>
              <a:cubicBezTo>
                <a:pt x="296555" y="39487"/>
                <a:pt x="303203" y="38551"/>
                <a:pt x="279400" y="31750"/>
              </a:cubicBezTo>
              <a:cubicBezTo>
                <a:pt x="271009" y="29352"/>
                <a:pt x="262674" y="26364"/>
                <a:pt x="254000" y="25400"/>
              </a:cubicBezTo>
              <a:cubicBezTo>
                <a:pt x="224473" y="22119"/>
                <a:pt x="194733" y="21167"/>
                <a:pt x="165100" y="19050"/>
              </a:cubicBezTo>
              <a:cubicBezTo>
                <a:pt x="133350" y="21167"/>
                <a:pt x="98742" y="12065"/>
                <a:pt x="69850" y="25400"/>
              </a:cubicBezTo>
              <a:cubicBezTo>
                <a:pt x="66232" y="27070"/>
                <a:pt x="93923" y="79234"/>
                <a:pt x="95250" y="82550"/>
              </a:cubicBezTo>
              <a:cubicBezTo>
                <a:pt x="100222" y="94979"/>
                <a:pt x="105325" y="107523"/>
                <a:pt x="107950" y="120650"/>
              </a:cubicBezTo>
              <a:cubicBezTo>
                <a:pt x="115228" y="157041"/>
                <a:pt x="109473" y="142747"/>
                <a:pt x="120650" y="165100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5</xdr:row>
      <xdr:rowOff>47625</xdr:rowOff>
    </xdr:from>
    <xdr:to>
      <xdr:col>11</xdr:col>
      <xdr:colOff>428625</xdr:colOff>
      <xdr:row>20</xdr:row>
      <xdr:rowOff>28575</xdr:rowOff>
    </xdr:to>
    <xdr:grpSp>
      <xdr:nvGrpSpPr>
        <xdr:cNvPr id="1" name="Gruppo 42"/>
        <xdr:cNvGrpSpPr>
          <a:grpSpLocks/>
        </xdr:cNvGrpSpPr>
      </xdr:nvGrpSpPr>
      <xdr:grpSpPr>
        <a:xfrm>
          <a:off x="5924550" y="1076325"/>
          <a:ext cx="3381375" cy="2971800"/>
          <a:chOff x="2406044" y="1787862"/>
          <a:chExt cx="4086628" cy="3620751"/>
        </a:xfrm>
        <a:solidFill>
          <a:srgbClr val="FFFFFF"/>
        </a:solidFill>
      </xdr:grpSpPr>
      <xdr:grpSp>
        <xdr:nvGrpSpPr>
          <xdr:cNvPr id="2" name="Gruppo 43"/>
          <xdr:cNvGrpSpPr>
            <a:grpSpLocks/>
          </xdr:cNvGrpSpPr>
        </xdr:nvGrpSpPr>
        <xdr:grpSpPr>
          <a:xfrm>
            <a:off x="2406044" y="1977951"/>
            <a:ext cx="3961986" cy="3430662"/>
            <a:chOff x="4495800" y="1902071"/>
            <a:chExt cx="3962400" cy="3430342"/>
          </a:xfrm>
          <a:solidFill>
            <a:srgbClr val="FFFFFF"/>
          </a:solidFill>
        </xdr:grpSpPr>
        <xdr:pic>
          <xdr:nvPicPr>
            <xdr:cNvPr id="3" name="Picture 6" descr="cen84959_0101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95800" y="1904644"/>
              <a:ext cx="3962400" cy="342776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Rettangolo 54"/>
            <xdr:cNvSpPr>
              <a:spLocks/>
            </xdr:cNvSpPr>
          </xdr:nvSpPr>
          <xdr:spPr>
            <a:xfrm>
              <a:off x="6629552" y="1903786"/>
              <a:ext cx="1832610" cy="342862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Rettangolo 44"/>
          <xdr:cNvSpPr>
            <a:spLocks/>
          </xdr:cNvSpPr>
        </xdr:nvSpPr>
        <xdr:spPr>
          <a:xfrm>
            <a:off x="2481647" y="3123014"/>
            <a:ext cx="1628521" cy="1374980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uppo 45"/>
          <xdr:cNvGrpSpPr>
            <a:grpSpLocks/>
          </xdr:cNvGrpSpPr>
        </xdr:nvGrpSpPr>
        <xdr:grpSpPr>
          <a:xfrm>
            <a:off x="4630191" y="1787862"/>
            <a:ext cx="1862481" cy="3113846"/>
            <a:chOff x="4630535" y="1935027"/>
            <a:chExt cx="1862137" cy="3114286"/>
          </a:xfrm>
          <a:solidFill>
            <a:srgbClr val="FFFFFF"/>
          </a:solidFill>
        </xdr:grpSpPr>
        <xdr:grpSp>
          <xdr:nvGrpSpPr>
            <xdr:cNvPr id="7" name="Gruppo 46"/>
            <xdr:cNvGrpSpPr>
              <a:grpSpLocks/>
            </xdr:cNvGrpSpPr>
          </xdr:nvGrpSpPr>
          <xdr:grpSpPr>
            <a:xfrm>
              <a:off x="4630535" y="1935027"/>
              <a:ext cx="1862137" cy="3114286"/>
              <a:chOff x="-1722220" y="1916262"/>
              <a:chExt cx="1862137" cy="3114286"/>
            </a:xfrm>
            <a:solidFill>
              <a:srgbClr val="FFFFFF"/>
            </a:solidFill>
          </xdr:grpSpPr>
          <xdr:pic>
            <xdr:nvPicPr>
              <xdr:cNvPr id="8" name="Picture 6" descr="cen84959_0204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-1722220" y="1980883"/>
                <a:ext cx="1862137" cy="304966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9" name="CasellaDiTesto 14"/>
              <xdr:cNvSpPr txBox="1">
                <a:spLocks noChangeArrowheads="1"/>
              </xdr:cNvSpPr>
            </xdr:nvSpPr>
            <xdr:spPr>
              <a:xfrm>
                <a:off x="-1458728" y="2491626"/>
                <a:ext cx="603332" cy="39940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2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</a:t>
                </a:r>
              </a:p>
            </xdr:txBody>
          </xdr:sp>
          <xdr:sp>
            <xdr:nvSpPr>
              <xdr:cNvPr id="10" name="Rettangolo 50"/>
              <xdr:cNvSpPr>
                <a:spLocks/>
              </xdr:cNvSpPr>
            </xdr:nvSpPr>
            <xdr:spPr>
              <a:xfrm>
                <a:off x="-1254824" y="1940398"/>
                <a:ext cx="610781" cy="31142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Rettangolo 51"/>
              <xdr:cNvSpPr>
                <a:spLocks/>
              </xdr:cNvSpPr>
            </xdr:nvSpPr>
            <xdr:spPr>
              <a:xfrm>
                <a:off x="-697114" y="2619312"/>
                <a:ext cx="693646" cy="303643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30 N</a:t>
                </a:r>
              </a:p>
            </xdr:txBody>
          </xdr:sp>
          <xdr:sp>
            <xdr:nvSpPr>
              <xdr:cNvPr id="12" name="Rettangolo 52"/>
              <xdr:cNvSpPr>
                <a:spLocks/>
              </xdr:cNvSpPr>
            </xdr:nvSpPr>
            <xdr:spPr>
              <a:xfrm>
                <a:off x="-765082" y="1916262"/>
                <a:ext cx="610781" cy="303643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3" name="Rettangolo 47"/>
            <xdr:cNvSpPr>
              <a:spLocks/>
            </xdr:cNvSpPr>
          </xdr:nvSpPr>
          <xdr:spPr>
            <a:xfrm>
              <a:off x="4796265" y="3597277"/>
              <a:ext cx="1538125" cy="1054964"/>
            </a:xfrm>
            <a:prstGeom prst="rect">
              <a:avLst/>
            </a:prstGeom>
            <a:solidFill>
              <a:srgbClr val="5B9BD5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161925</xdr:rowOff>
    </xdr:from>
    <xdr:to>
      <xdr:col>10</xdr:col>
      <xdr:colOff>400050</xdr:colOff>
      <xdr:row>20</xdr:row>
      <xdr:rowOff>114300</xdr:rowOff>
    </xdr:to>
    <xdr:grpSp>
      <xdr:nvGrpSpPr>
        <xdr:cNvPr id="1" name="Gruppo 2"/>
        <xdr:cNvGrpSpPr>
          <a:grpSpLocks/>
        </xdr:cNvGrpSpPr>
      </xdr:nvGrpSpPr>
      <xdr:grpSpPr>
        <a:xfrm>
          <a:off x="4686300" y="1323975"/>
          <a:ext cx="4867275" cy="2838450"/>
          <a:chOff x="2406044" y="1828800"/>
          <a:chExt cx="6145024" cy="3579813"/>
        </a:xfrm>
        <a:solidFill>
          <a:srgbClr val="FFFFFF"/>
        </a:solidFill>
      </xdr:grpSpPr>
      <xdr:grpSp>
        <xdr:nvGrpSpPr>
          <xdr:cNvPr id="2" name="Gruppo 3"/>
          <xdr:cNvGrpSpPr>
            <a:grpSpLocks/>
          </xdr:cNvGrpSpPr>
        </xdr:nvGrpSpPr>
        <xdr:grpSpPr>
          <a:xfrm>
            <a:off x="2406044" y="1980942"/>
            <a:ext cx="3962004" cy="3427671"/>
            <a:chOff x="4495800" y="1905000"/>
            <a:chExt cx="3962400" cy="3427413"/>
          </a:xfrm>
          <a:solidFill>
            <a:srgbClr val="FFFFFF"/>
          </a:solidFill>
        </xdr:grpSpPr>
        <xdr:pic>
          <xdr:nvPicPr>
            <xdr:cNvPr id="3" name="Picture 6" descr="cen84959_0101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95800" y="1905000"/>
              <a:ext cx="3962400" cy="342741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Rettangolo 14"/>
            <xdr:cNvSpPr>
              <a:spLocks/>
            </xdr:cNvSpPr>
          </xdr:nvSpPr>
          <xdr:spPr>
            <a:xfrm>
              <a:off x="6629552" y="1904144"/>
              <a:ext cx="1831619" cy="342912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Rettangolo 15"/>
            <xdr:cNvSpPr>
              <a:spLocks/>
            </xdr:cNvSpPr>
          </xdr:nvSpPr>
          <xdr:spPr>
            <a:xfrm>
              <a:off x="4573067" y="4494411"/>
              <a:ext cx="1066876" cy="83800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Rettangolo 4"/>
          <xdr:cNvSpPr>
            <a:spLocks/>
          </xdr:cNvSpPr>
        </xdr:nvSpPr>
        <xdr:spPr>
          <a:xfrm>
            <a:off x="2482857" y="3128272"/>
            <a:ext cx="1631504" cy="1366594"/>
          </a:xfrm>
          <a:prstGeom prst="rect">
            <a:avLst/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7" name="Gruppo 5"/>
          <xdr:cNvGrpSpPr>
            <a:grpSpLocks/>
          </xdr:cNvGrpSpPr>
        </xdr:nvGrpSpPr>
        <xdr:grpSpPr>
          <a:xfrm>
            <a:off x="6689126" y="1828800"/>
            <a:ext cx="1861942" cy="3050001"/>
            <a:chOff x="6688931" y="1975965"/>
            <a:chExt cx="1862137" cy="3049588"/>
          </a:xfrm>
          <a:solidFill>
            <a:srgbClr val="FFFFFF"/>
          </a:solidFill>
        </xdr:grpSpPr>
        <xdr:grpSp>
          <xdr:nvGrpSpPr>
            <xdr:cNvPr id="8" name="Gruppo 6"/>
            <xdr:cNvGrpSpPr>
              <a:grpSpLocks/>
            </xdr:cNvGrpSpPr>
          </xdr:nvGrpSpPr>
          <xdr:grpSpPr>
            <a:xfrm>
              <a:off x="6688931" y="1975965"/>
              <a:ext cx="1862137" cy="3049588"/>
              <a:chOff x="336176" y="1957200"/>
              <a:chExt cx="1862137" cy="3049588"/>
            </a:xfrm>
            <a:solidFill>
              <a:srgbClr val="FFFFFF"/>
            </a:solidFill>
          </xdr:grpSpPr>
          <xdr:pic>
            <xdr:nvPicPr>
              <xdr:cNvPr id="9" name="Picture 6" descr="cen84959_0204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336176" y="1957200"/>
                <a:ext cx="1862137" cy="304958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0" name="CasellaDiTesto 14"/>
              <xdr:cNvSpPr txBox="1">
                <a:spLocks noChangeArrowheads="1"/>
              </xdr:cNvSpPr>
            </xdr:nvSpPr>
            <xdr:spPr>
              <a:xfrm>
                <a:off x="590358" y="2426837"/>
                <a:ext cx="610781" cy="46963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r>
                  <a:rPr lang="en-US" cap="none" sz="2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</a:p>
            </xdr:txBody>
          </xdr:sp>
          <xdr:sp>
            <xdr:nvSpPr>
              <xdr:cNvPr id="11" name="Rettangolo 10"/>
              <xdr:cNvSpPr>
                <a:spLocks/>
              </xdr:cNvSpPr>
            </xdr:nvSpPr>
            <xdr:spPr>
              <a:xfrm>
                <a:off x="745381" y="1957200"/>
                <a:ext cx="618229" cy="30190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Rettangolo 11"/>
              <xdr:cNvSpPr>
                <a:spLocks/>
              </xdr:cNvSpPr>
            </xdr:nvSpPr>
            <xdr:spPr>
              <a:xfrm>
                <a:off x="1363610" y="2644882"/>
                <a:ext cx="695508" cy="310296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</a:t>
                </a:r>
              </a:p>
            </xdr:txBody>
          </xdr:sp>
          <xdr:sp>
            <xdr:nvSpPr>
              <xdr:cNvPr id="13" name="Rettangolo 12"/>
              <xdr:cNvSpPr>
                <a:spLocks/>
              </xdr:cNvSpPr>
            </xdr:nvSpPr>
            <xdr:spPr>
              <a:xfrm>
                <a:off x="1216501" y="1982359"/>
                <a:ext cx="610781" cy="30190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4" name="Rettangolo 7"/>
            <xdr:cNvSpPr>
              <a:spLocks/>
            </xdr:cNvSpPr>
          </xdr:nvSpPr>
          <xdr:spPr>
            <a:xfrm>
              <a:off x="6858385" y="3593771"/>
              <a:ext cx="1530677" cy="1048296"/>
            </a:xfrm>
            <a:prstGeom prst="rect">
              <a:avLst/>
            </a:prstGeom>
            <a:solidFill>
              <a:srgbClr val="5B9BD5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6</xdr:col>
      <xdr:colOff>1038225</xdr:colOff>
      <xdr:row>5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6115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0</xdr:row>
      <xdr:rowOff>0</xdr:rowOff>
    </xdr:from>
    <xdr:to>
      <xdr:col>10</xdr:col>
      <xdr:colOff>581025</xdr:colOff>
      <xdr:row>15</xdr:row>
      <xdr:rowOff>95250</xdr:rowOff>
    </xdr:to>
    <xdr:grpSp>
      <xdr:nvGrpSpPr>
        <xdr:cNvPr id="1" name="Gruppo 15"/>
        <xdr:cNvGrpSpPr>
          <a:grpSpLocks/>
        </xdr:cNvGrpSpPr>
      </xdr:nvGrpSpPr>
      <xdr:grpSpPr>
        <a:xfrm>
          <a:off x="5981700" y="0"/>
          <a:ext cx="3371850" cy="2990850"/>
          <a:chOff x="6438900" y="0"/>
          <a:chExt cx="3441701" cy="2882900"/>
        </a:xfrm>
        <a:solidFill>
          <a:srgbClr val="FFFFFF"/>
        </a:solidFill>
      </xdr:grpSpPr>
      <xdr:grpSp>
        <xdr:nvGrpSpPr>
          <xdr:cNvPr id="2" name="Gruppo 42"/>
          <xdr:cNvGrpSpPr>
            <a:grpSpLocks/>
          </xdr:cNvGrpSpPr>
        </xdr:nvGrpSpPr>
        <xdr:grpSpPr>
          <a:xfrm>
            <a:off x="6438900" y="0"/>
            <a:ext cx="3441701" cy="2877855"/>
            <a:chOff x="2406044" y="1787862"/>
            <a:chExt cx="4086628" cy="3620751"/>
          </a:xfrm>
          <a:solidFill>
            <a:srgbClr val="FFFFFF"/>
          </a:solidFill>
        </xdr:grpSpPr>
        <xdr:grpSp>
          <xdr:nvGrpSpPr>
            <xdr:cNvPr id="3" name="Gruppo 43"/>
            <xdr:cNvGrpSpPr>
              <a:grpSpLocks/>
            </xdr:cNvGrpSpPr>
          </xdr:nvGrpSpPr>
          <xdr:grpSpPr>
            <a:xfrm>
              <a:off x="2406044" y="1977951"/>
              <a:ext cx="3961986" cy="3430662"/>
              <a:chOff x="4495800" y="1902071"/>
              <a:chExt cx="3962400" cy="3430342"/>
            </a:xfrm>
            <a:solidFill>
              <a:srgbClr val="FFFFFF"/>
            </a:solidFill>
          </xdr:grpSpPr>
          <xdr:pic>
            <xdr:nvPicPr>
              <xdr:cNvPr id="4" name="Picture 6" descr="cen84959_01017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4495800" y="1904644"/>
                <a:ext cx="3962400" cy="342776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5" name="Rettangolo 14"/>
              <xdr:cNvSpPr>
                <a:spLocks/>
              </xdr:cNvSpPr>
            </xdr:nvSpPr>
            <xdr:spPr>
              <a:xfrm>
                <a:off x="6629552" y="1903786"/>
                <a:ext cx="1832610" cy="3427769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" name="Rettangolo 4"/>
            <xdr:cNvSpPr>
              <a:spLocks/>
            </xdr:cNvSpPr>
          </xdr:nvSpPr>
          <xdr:spPr>
            <a:xfrm>
              <a:off x="2481647" y="3122109"/>
              <a:ext cx="1628521" cy="1374075"/>
            </a:xfrm>
            <a:prstGeom prst="rect">
              <a:avLst/>
            </a:prstGeom>
            <a:solidFill>
              <a:srgbClr val="5B9BD5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7" name="Gruppo 45"/>
            <xdr:cNvGrpSpPr>
              <a:grpSpLocks/>
            </xdr:cNvGrpSpPr>
          </xdr:nvGrpSpPr>
          <xdr:grpSpPr>
            <a:xfrm>
              <a:off x="4630191" y="1787862"/>
              <a:ext cx="1862481" cy="3113846"/>
              <a:chOff x="4630535" y="1935027"/>
              <a:chExt cx="1862137" cy="3114286"/>
            </a:xfrm>
            <a:solidFill>
              <a:srgbClr val="FFFFFF"/>
            </a:solidFill>
          </xdr:grpSpPr>
          <xdr:grpSp>
            <xdr:nvGrpSpPr>
              <xdr:cNvPr id="8" name="Gruppo 46"/>
              <xdr:cNvGrpSpPr>
                <a:grpSpLocks/>
              </xdr:cNvGrpSpPr>
            </xdr:nvGrpSpPr>
            <xdr:grpSpPr>
              <a:xfrm>
                <a:off x="4630535" y="1935027"/>
                <a:ext cx="1862137" cy="3114286"/>
                <a:chOff x="-1722220" y="1916262"/>
                <a:chExt cx="1862137" cy="3114286"/>
              </a:xfrm>
              <a:solidFill>
                <a:srgbClr val="FFFFFF"/>
              </a:solidFill>
            </xdr:grpSpPr>
            <xdr:pic>
              <xdr:nvPicPr>
                <xdr:cNvPr id="9" name="Picture 6" descr="cen84959_02042"/>
                <xdr:cNvPicPr preferRelativeResize="1">
                  <a:picLocks noChangeAspect="1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-1722220" y="1980883"/>
                  <a:ext cx="1862137" cy="304966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0" name="CasellaDiTesto 14"/>
                <xdr:cNvSpPr txBox="1">
                  <a:spLocks noChangeArrowheads="1"/>
                </xdr:cNvSpPr>
              </xdr:nvSpPr>
              <xdr:spPr>
                <a:xfrm>
                  <a:off x="-1458728" y="2491626"/>
                  <a:ext cx="603332" cy="39940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r>
                    <a:rPr lang="en-US" cap="none" sz="20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F</a:t>
                  </a:r>
                </a:p>
              </xdr:txBody>
            </xdr:sp>
            <xdr:sp>
              <xdr:nvSpPr>
                <xdr:cNvPr id="11" name="Rettangolo 10"/>
                <xdr:cNvSpPr>
                  <a:spLocks/>
                </xdr:cNvSpPr>
              </xdr:nvSpPr>
              <xdr:spPr>
                <a:xfrm>
                  <a:off x="-1254824" y="1940398"/>
                  <a:ext cx="610781" cy="311429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2" name="Rettangolo 11"/>
                <xdr:cNvSpPr>
                  <a:spLocks/>
                </xdr:cNvSpPr>
              </xdr:nvSpPr>
              <xdr:spPr>
                <a:xfrm>
                  <a:off x="-697114" y="2619312"/>
                  <a:ext cx="693646" cy="303643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41719C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70 N</a:t>
                  </a:r>
                </a:p>
              </xdr:txBody>
            </xdr:sp>
            <xdr:sp>
              <xdr:nvSpPr>
                <xdr:cNvPr id="13" name="Rettangolo 12"/>
                <xdr:cNvSpPr>
                  <a:spLocks/>
                </xdr:cNvSpPr>
              </xdr:nvSpPr>
              <xdr:spPr>
                <a:xfrm>
                  <a:off x="-765082" y="1916262"/>
                  <a:ext cx="610781" cy="303643"/>
                </a:xfrm>
                <a:prstGeom prst="rect">
                  <a:avLst/>
                </a:prstGeom>
                <a:solidFill>
                  <a:srgbClr val="FFFFFF"/>
                </a:solidFill>
                <a:ln w="1270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14" name="Rettangolo 7"/>
              <xdr:cNvSpPr>
                <a:spLocks/>
              </xdr:cNvSpPr>
            </xdr:nvSpPr>
            <xdr:spPr>
              <a:xfrm>
                <a:off x="4796265" y="3597277"/>
                <a:ext cx="1538125" cy="1054964"/>
              </a:xfrm>
              <a:prstGeom prst="rect">
                <a:avLst/>
              </a:prstGeom>
              <a:solidFill>
                <a:srgbClr val="5B9BD5"/>
              </a:solidFill>
              <a:ln w="12700" cmpd="sng">
                <a:solidFill>
                  <a:srgbClr val="41719C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sp>
        <xdr:nvSpPr>
          <xdr:cNvPr id="15" name="Rettangolo 1"/>
          <xdr:cNvSpPr>
            <a:spLocks/>
          </xdr:cNvSpPr>
        </xdr:nvSpPr>
        <xdr:spPr>
          <a:xfrm>
            <a:off x="6724561" y="2216229"/>
            <a:ext cx="723618" cy="666671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152400</xdr:rowOff>
    </xdr:from>
    <xdr:to>
      <xdr:col>8</xdr:col>
      <xdr:colOff>523875</xdr:colOff>
      <xdr:row>7</xdr:row>
      <xdr:rowOff>180975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3375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4</xdr:row>
      <xdr:rowOff>0</xdr:rowOff>
    </xdr:from>
    <xdr:to>
      <xdr:col>11</xdr:col>
      <xdr:colOff>9525</xdr:colOff>
      <xdr:row>14</xdr:row>
      <xdr:rowOff>28575</xdr:rowOff>
    </xdr:to>
    <xdr:sp>
      <xdr:nvSpPr>
        <xdr:cNvPr id="2" name="Connettore 2 2"/>
        <xdr:cNvSpPr>
          <a:spLocks/>
        </xdr:cNvSpPr>
      </xdr:nvSpPr>
      <xdr:spPr>
        <a:xfrm flipH="1" flipV="1">
          <a:off x="7381875" y="752475"/>
          <a:ext cx="19050" cy="1990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200025</xdr:rowOff>
    </xdr:from>
    <xdr:to>
      <xdr:col>14</xdr:col>
      <xdr:colOff>447675</xdr:colOff>
      <xdr:row>14</xdr:row>
      <xdr:rowOff>9525</xdr:rowOff>
    </xdr:to>
    <xdr:sp>
      <xdr:nvSpPr>
        <xdr:cNvPr id="3" name="Connettore 2 4"/>
        <xdr:cNvSpPr>
          <a:spLocks/>
        </xdr:cNvSpPr>
      </xdr:nvSpPr>
      <xdr:spPr>
        <a:xfrm flipV="1">
          <a:off x="7391400" y="2705100"/>
          <a:ext cx="2276475" cy="190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5</xdr:row>
      <xdr:rowOff>161925</xdr:rowOff>
    </xdr:from>
    <xdr:to>
      <xdr:col>12</xdr:col>
      <xdr:colOff>495300</xdr:colOff>
      <xdr:row>8</xdr:row>
      <xdr:rowOff>47625</xdr:rowOff>
    </xdr:to>
    <xdr:sp>
      <xdr:nvSpPr>
        <xdr:cNvPr id="4" name="Connettore diritto 6"/>
        <xdr:cNvSpPr>
          <a:spLocks/>
        </xdr:cNvSpPr>
      </xdr:nvSpPr>
      <xdr:spPr>
        <a:xfrm>
          <a:off x="7639050" y="1104900"/>
          <a:ext cx="8572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47625</xdr:rowOff>
    </xdr:from>
    <xdr:to>
      <xdr:col>13</xdr:col>
      <xdr:colOff>600075</xdr:colOff>
      <xdr:row>12</xdr:row>
      <xdr:rowOff>66675</xdr:rowOff>
    </xdr:to>
    <xdr:sp>
      <xdr:nvSpPr>
        <xdr:cNvPr id="5" name="Figura a mano libera: forma 5"/>
        <xdr:cNvSpPr>
          <a:spLocks/>
        </xdr:cNvSpPr>
      </xdr:nvSpPr>
      <xdr:spPr>
        <a:xfrm>
          <a:off x="8496300" y="1562100"/>
          <a:ext cx="714375" cy="828675"/>
        </a:xfrm>
        <a:custGeom>
          <a:pathLst>
            <a:path h="831850" w="717550">
              <a:moveTo>
                <a:pt x="0" y="0"/>
              </a:moveTo>
              <a:cubicBezTo>
                <a:pt x="4338" y="86765"/>
                <a:pt x="-3426" y="95958"/>
                <a:pt x="12700" y="152400"/>
              </a:cubicBezTo>
              <a:cubicBezTo>
                <a:pt x="14539" y="158836"/>
                <a:pt x="16057" y="165463"/>
                <a:pt x="19050" y="171450"/>
              </a:cubicBezTo>
              <a:cubicBezTo>
                <a:pt x="22463" y="178276"/>
                <a:pt x="28650" y="183526"/>
                <a:pt x="31750" y="190500"/>
              </a:cubicBezTo>
              <a:cubicBezTo>
                <a:pt x="37187" y="202733"/>
                <a:pt x="40217" y="215900"/>
                <a:pt x="44450" y="228600"/>
              </a:cubicBezTo>
              <a:cubicBezTo>
                <a:pt x="46567" y="234950"/>
                <a:pt x="44450" y="245533"/>
                <a:pt x="50800" y="247650"/>
              </a:cubicBezTo>
              <a:lnTo>
                <a:pt x="69850" y="254000"/>
              </a:lnTo>
              <a:cubicBezTo>
                <a:pt x="82101" y="315256"/>
                <a:pt x="67099" y="261197"/>
                <a:pt x="88900" y="304800"/>
              </a:cubicBezTo>
              <a:cubicBezTo>
                <a:pt x="91893" y="310787"/>
                <a:pt x="91999" y="317999"/>
                <a:pt x="95250" y="323850"/>
              </a:cubicBezTo>
              <a:cubicBezTo>
                <a:pt x="102663" y="337193"/>
                <a:pt x="115823" y="347470"/>
                <a:pt x="120650" y="361950"/>
              </a:cubicBezTo>
              <a:cubicBezTo>
                <a:pt x="129840" y="389519"/>
                <a:pt x="122267" y="376267"/>
                <a:pt x="146050" y="400050"/>
              </a:cubicBezTo>
              <a:cubicBezTo>
                <a:pt x="153162" y="421386"/>
                <a:pt x="160205" y="444273"/>
                <a:pt x="171450" y="463550"/>
              </a:cubicBezTo>
              <a:cubicBezTo>
                <a:pt x="178279" y="475257"/>
                <a:pt x="188718" y="484457"/>
                <a:pt x="196850" y="495300"/>
              </a:cubicBezTo>
              <a:cubicBezTo>
                <a:pt x="201429" y="501405"/>
                <a:pt x="204664" y="508487"/>
                <a:pt x="209550" y="514350"/>
              </a:cubicBezTo>
              <a:cubicBezTo>
                <a:pt x="215299" y="521249"/>
                <a:pt x="223380" y="526092"/>
                <a:pt x="228600" y="533400"/>
              </a:cubicBezTo>
              <a:cubicBezTo>
                <a:pt x="234102" y="541103"/>
                <a:pt x="234607" y="552107"/>
                <a:pt x="241300" y="558800"/>
              </a:cubicBezTo>
              <a:cubicBezTo>
                <a:pt x="252093" y="569593"/>
                <a:pt x="268607" y="573407"/>
                <a:pt x="279400" y="584200"/>
              </a:cubicBezTo>
              <a:cubicBezTo>
                <a:pt x="307942" y="612742"/>
                <a:pt x="311046" y="618183"/>
                <a:pt x="342900" y="641350"/>
              </a:cubicBezTo>
              <a:cubicBezTo>
                <a:pt x="355244" y="650328"/>
                <a:pt x="369081" y="657215"/>
                <a:pt x="381000" y="666750"/>
              </a:cubicBezTo>
              <a:cubicBezTo>
                <a:pt x="388788" y="672981"/>
                <a:pt x="418321" y="698111"/>
                <a:pt x="431800" y="704850"/>
              </a:cubicBezTo>
              <a:cubicBezTo>
                <a:pt x="437787" y="707843"/>
                <a:pt x="444863" y="708207"/>
                <a:pt x="450850" y="711200"/>
              </a:cubicBezTo>
              <a:cubicBezTo>
                <a:pt x="470342" y="720946"/>
                <a:pt x="489176" y="731969"/>
                <a:pt x="508000" y="742950"/>
              </a:cubicBezTo>
              <a:cubicBezTo>
                <a:pt x="514592" y="746795"/>
                <a:pt x="519904" y="752970"/>
                <a:pt x="527050" y="755650"/>
              </a:cubicBezTo>
              <a:cubicBezTo>
                <a:pt x="556033" y="766519"/>
                <a:pt x="554348" y="756599"/>
                <a:pt x="577850" y="768350"/>
              </a:cubicBezTo>
              <a:cubicBezTo>
                <a:pt x="664237" y="811543"/>
                <a:pt x="571373" y="772271"/>
                <a:pt x="628650" y="793750"/>
              </a:cubicBezTo>
              <a:cubicBezTo>
                <a:pt x="712681" y="825262"/>
                <a:pt x="690487" y="804787"/>
                <a:pt x="717550" y="831850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110" zoomScaleNormal="110" zoomScalePageLayoutView="0" workbookViewId="0" topLeftCell="A11">
      <selection activeCell="H35" sqref="H35"/>
    </sheetView>
  </sheetViews>
  <sheetFormatPr defaultColWidth="9.140625" defaultRowHeight="15"/>
  <cols>
    <col min="1" max="1" width="13.5742187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9.140625" style="0" bestFit="1" customWidth="1"/>
  </cols>
  <sheetData>
    <row r="1" ht="14.25">
      <c r="A1" s="1" t="s">
        <v>161</v>
      </c>
    </row>
    <row r="2" ht="14.25">
      <c r="A2" s="1" t="s">
        <v>0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4.25">
      <c r="A12" s="1" t="s">
        <v>6</v>
      </c>
    </row>
    <row r="13" spans="1:3" ht="16.5">
      <c r="A13" s="2" t="s">
        <v>13</v>
      </c>
      <c r="B13">
        <v>1800</v>
      </c>
      <c r="C13" t="s">
        <v>16</v>
      </c>
    </row>
    <row r="14" spans="1:3" ht="14.25">
      <c r="A14" t="s">
        <v>14</v>
      </c>
      <c r="B14">
        <v>880</v>
      </c>
      <c r="C14" t="s">
        <v>15</v>
      </c>
    </row>
    <row r="15" spans="1:3" ht="14.25">
      <c r="A15" t="s">
        <v>1</v>
      </c>
      <c r="B15">
        <v>5</v>
      </c>
      <c r="C15" t="s">
        <v>4</v>
      </c>
    </row>
    <row r="16" spans="1:4" ht="14.25">
      <c r="A16" t="s">
        <v>2</v>
      </c>
      <c r="B16">
        <v>3.5</v>
      </c>
      <c r="C16" t="s">
        <v>4</v>
      </c>
      <c r="D16" t="s">
        <v>31</v>
      </c>
    </row>
    <row r="17" spans="1:6" ht="16.5">
      <c r="A17" t="s">
        <v>3</v>
      </c>
      <c r="B17">
        <f>20/100</f>
        <v>0.2</v>
      </c>
      <c r="C17" t="s">
        <v>4</v>
      </c>
      <c r="D17" s="3" t="s">
        <v>24</v>
      </c>
      <c r="E17">
        <f>B15*B16*B17</f>
        <v>3.5</v>
      </c>
      <c r="F17" t="s">
        <v>25</v>
      </c>
    </row>
    <row r="18" spans="1:3" ht="16.5">
      <c r="A18" t="s">
        <v>7</v>
      </c>
      <c r="B18">
        <v>20</v>
      </c>
      <c r="C18" t="s">
        <v>10</v>
      </c>
    </row>
    <row r="19" spans="1:7" ht="14.25">
      <c r="A19" t="s">
        <v>8</v>
      </c>
      <c r="B19">
        <v>80</v>
      </c>
      <c r="C19" t="s">
        <v>9</v>
      </c>
      <c r="D19" t="s">
        <v>11</v>
      </c>
      <c r="F19" s="20">
        <v>80000000</v>
      </c>
      <c r="G19" t="s">
        <v>57</v>
      </c>
    </row>
    <row r="21" ht="14.25">
      <c r="A21" s="1" t="s">
        <v>12</v>
      </c>
    </row>
    <row r="22" ht="16.5">
      <c r="A22" t="s">
        <v>17</v>
      </c>
    </row>
    <row r="23" spans="1:4" ht="16.5">
      <c r="A23" t="s">
        <v>18</v>
      </c>
      <c r="B23" s="3" t="s">
        <v>19</v>
      </c>
      <c r="C23" s="5">
        <v>0.4</v>
      </c>
      <c r="D23" t="s">
        <v>4</v>
      </c>
    </row>
    <row r="24" spans="1:4" ht="17.25">
      <c r="A24" t="s">
        <v>20</v>
      </c>
      <c r="B24" s="4" t="s">
        <v>21</v>
      </c>
      <c r="C24" s="5">
        <v>2500</v>
      </c>
      <c r="D24" t="s">
        <v>16</v>
      </c>
    </row>
    <row r="26" ht="14.25">
      <c r="A26" t="s">
        <v>30</v>
      </c>
    </row>
    <row r="28" ht="14.25">
      <c r="A28" t="s">
        <v>32</v>
      </c>
    </row>
    <row r="29" ht="14.25">
      <c r="A29" t="s">
        <v>33</v>
      </c>
    </row>
    <row r="31" ht="14.25">
      <c r="A31" t="s">
        <v>34</v>
      </c>
    </row>
    <row r="33" spans="1:4" ht="14.25">
      <c r="A33" t="s">
        <v>35</v>
      </c>
      <c r="B33" s="19" t="s">
        <v>200</v>
      </c>
      <c r="C33" s="3"/>
      <c r="D33" s="6"/>
    </row>
    <row r="34" spans="2:4" ht="14.25">
      <c r="B34" s="6"/>
      <c r="C34" s="3"/>
      <c r="D34" s="6"/>
    </row>
    <row r="35" spans="1:9" ht="16.5">
      <c r="A35" t="s">
        <v>22</v>
      </c>
      <c r="C35" t="s">
        <v>26</v>
      </c>
      <c r="D35" s="3" t="s">
        <v>28</v>
      </c>
      <c r="E35" t="s">
        <v>29</v>
      </c>
      <c r="F35" t="s">
        <v>37</v>
      </c>
      <c r="G35" t="s">
        <v>45</v>
      </c>
      <c r="H35" s="7">
        <f>B18-F19/(B13*B14*E17)</f>
        <v>5.569985569985571</v>
      </c>
      <c r="I35" s="1" t="s">
        <v>10</v>
      </c>
    </row>
    <row r="37" spans="1:9" ht="14.25">
      <c r="A37" t="s">
        <v>38</v>
      </c>
      <c r="G37" s="3" t="s">
        <v>43</v>
      </c>
      <c r="H37" s="16">
        <f>-F19/(1800*3.5*880)</f>
        <v>-14.43001443001443</v>
      </c>
      <c r="I37" t="s">
        <v>10</v>
      </c>
    </row>
    <row r="38" spans="1:3" ht="16.5">
      <c r="A38" s="8" t="s">
        <v>41</v>
      </c>
      <c r="B38">
        <f>B17*2</f>
        <v>0.4</v>
      </c>
      <c r="C38" t="s">
        <v>4</v>
      </c>
    </row>
    <row r="39" ht="14.25">
      <c r="A39" t="s">
        <v>39</v>
      </c>
    </row>
    <row r="40" spans="1:3" ht="17.25">
      <c r="A40" t="s">
        <v>40</v>
      </c>
      <c r="B40">
        <f>2*E17</f>
        <v>7</v>
      </c>
      <c r="C40" t="s">
        <v>25</v>
      </c>
    </row>
    <row r="42" ht="14.25">
      <c r="A42" t="s">
        <v>42</v>
      </c>
    </row>
    <row r="44" spans="1:9" ht="16.5">
      <c r="A44" t="s">
        <v>22</v>
      </c>
      <c r="C44" t="s">
        <v>26</v>
      </c>
      <c r="D44" s="3" t="s">
        <v>28</v>
      </c>
      <c r="E44" t="s">
        <v>29</v>
      </c>
      <c r="F44" t="s">
        <v>37</v>
      </c>
      <c r="G44" t="s">
        <v>46</v>
      </c>
      <c r="H44" s="7">
        <f>B18-F19/(B13*B40*B14)</f>
        <v>12.784992784992784</v>
      </c>
      <c r="I44" s="1" t="s">
        <v>10</v>
      </c>
    </row>
    <row r="46" spans="7:9" ht="14.25">
      <c r="G46" s="3" t="s">
        <v>43</v>
      </c>
      <c r="H46">
        <f>-F19/(7*880*1800)</f>
        <v>-7.215007215007215</v>
      </c>
      <c r="I46" t="s">
        <v>10</v>
      </c>
    </row>
    <row r="49" ht="14.25">
      <c r="A49" t="s">
        <v>44</v>
      </c>
    </row>
    <row r="50" ht="14.25">
      <c r="A50" t="s">
        <v>42</v>
      </c>
    </row>
    <row r="52" spans="1:10" ht="16.5">
      <c r="A52" t="s">
        <v>22</v>
      </c>
      <c r="C52" t="s">
        <v>26</v>
      </c>
      <c r="D52" s="3" t="s">
        <v>28</v>
      </c>
      <c r="E52" t="s">
        <v>29</v>
      </c>
      <c r="F52" t="s">
        <v>37</v>
      </c>
      <c r="G52" t="s">
        <v>47</v>
      </c>
      <c r="H52" s="1">
        <f>B18-F19/(C24*E17*B14)</f>
        <v>9.61038961038961</v>
      </c>
      <c r="I52" s="1" t="s">
        <v>10</v>
      </c>
      <c r="J52" s="1">
        <v>9.6</v>
      </c>
    </row>
    <row r="54" spans="7:8" ht="14.25">
      <c r="G54" s="3" t="s">
        <v>43</v>
      </c>
      <c r="H54">
        <f>-F19/(C24*E17*B14)</f>
        <v>-10.38961038961039</v>
      </c>
    </row>
    <row r="56" ht="14.25">
      <c r="A56" t="s">
        <v>48</v>
      </c>
    </row>
    <row r="57" ht="14.25">
      <c r="A57" t="s">
        <v>49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81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0">
      <selection activeCell="G31" sqref="G31"/>
    </sheetView>
  </sheetViews>
  <sheetFormatPr defaultColWidth="9.140625" defaultRowHeight="15"/>
  <cols>
    <col min="1" max="1" width="14.57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19.421875" style="0" customWidth="1"/>
    <col min="8" max="8" width="8.57421875" style="0" customWidth="1"/>
  </cols>
  <sheetData>
    <row r="1" ht="14.25">
      <c r="A1" s="1" t="s">
        <v>192</v>
      </c>
    </row>
    <row r="2" spans="1:10" ht="15">
      <c r="A2" s="1"/>
      <c r="J2" t="s">
        <v>295</v>
      </c>
    </row>
    <row r="3" spans="1:10" ht="17.25">
      <c r="A3" s="1"/>
      <c r="J3" t="s">
        <v>292</v>
      </c>
    </row>
    <row r="4" spans="1:10" ht="17.25">
      <c r="A4" s="1"/>
      <c r="I4" t="s">
        <v>188</v>
      </c>
      <c r="J4" t="s">
        <v>302</v>
      </c>
    </row>
    <row r="5" spans="1:10" ht="17.25">
      <c r="A5" s="1"/>
      <c r="J5" t="s">
        <v>303</v>
      </c>
    </row>
    <row r="6" ht="15">
      <c r="A6" s="1"/>
    </row>
    <row r="7" ht="15">
      <c r="A7" s="1" t="s">
        <v>6</v>
      </c>
    </row>
    <row r="8" spans="1:5" ht="18">
      <c r="A8" s="13" t="s">
        <v>176</v>
      </c>
      <c r="B8">
        <v>6000</v>
      </c>
      <c r="C8" t="s">
        <v>177</v>
      </c>
      <c r="D8">
        <f>B8/1000000</f>
        <v>0.006</v>
      </c>
      <c r="E8" t="s">
        <v>25</v>
      </c>
    </row>
    <row r="9" spans="1:5" ht="17.25">
      <c r="A9" s="24" t="s">
        <v>291</v>
      </c>
      <c r="B9" s="35">
        <v>-0.4</v>
      </c>
      <c r="C9" s="14"/>
      <c r="D9">
        <f>D8*B9</f>
        <v>-0.0024000000000000002</v>
      </c>
      <c r="E9" t="s">
        <v>25</v>
      </c>
    </row>
    <row r="10" spans="1:5" ht="17.25">
      <c r="A10" t="s">
        <v>151</v>
      </c>
      <c r="B10">
        <v>300</v>
      </c>
      <c r="C10" t="s">
        <v>178</v>
      </c>
      <c r="D10">
        <f>B10/10000</f>
        <v>0.03</v>
      </c>
      <c r="E10" t="s">
        <v>139</v>
      </c>
    </row>
    <row r="11" spans="1:3" ht="15">
      <c r="A11" t="s">
        <v>135</v>
      </c>
      <c r="B11">
        <v>30</v>
      </c>
      <c r="C11" t="s">
        <v>136</v>
      </c>
    </row>
    <row r="13" ht="15">
      <c r="A13" s="1" t="s">
        <v>12</v>
      </c>
    </row>
    <row r="14" ht="15">
      <c r="A14" t="s">
        <v>204</v>
      </c>
    </row>
    <row r="15" ht="15">
      <c r="E15" s="3"/>
    </row>
    <row r="17" ht="15">
      <c r="A17" t="s">
        <v>180</v>
      </c>
    </row>
    <row r="18" spans="1:4" ht="18">
      <c r="A18" t="s">
        <v>181</v>
      </c>
      <c r="B18">
        <f>B11/D10</f>
        <v>1000</v>
      </c>
      <c r="C18" t="s">
        <v>179</v>
      </c>
      <c r="D18" t="s">
        <v>89</v>
      </c>
    </row>
    <row r="20" ht="15">
      <c r="A20" t="s">
        <v>157</v>
      </c>
    </row>
    <row r="21" spans="1:9" ht="18">
      <c r="A21" s="24" t="s">
        <v>182</v>
      </c>
      <c r="B21">
        <f>D9</f>
        <v>-0.0024000000000000002</v>
      </c>
      <c r="C21" t="s">
        <v>25</v>
      </c>
      <c r="D21" t="s">
        <v>293</v>
      </c>
      <c r="H21" s="7"/>
      <c r="I21" s="1"/>
    </row>
    <row r="22" spans="8:9" ht="14.25">
      <c r="H22" s="7"/>
      <c r="I22" s="1"/>
    </row>
    <row r="23" ht="14.25">
      <c r="A23" t="s">
        <v>205</v>
      </c>
    </row>
    <row r="24" spans="1:3" ht="17.25">
      <c r="A24" s="17" t="s">
        <v>294</v>
      </c>
      <c r="B24">
        <f>D8+B21</f>
        <v>0.0036</v>
      </c>
      <c r="C24" t="s">
        <v>25</v>
      </c>
    </row>
    <row r="27" ht="14.25">
      <c r="A27" t="s">
        <v>158</v>
      </c>
    </row>
    <row r="28" spans="1:5" ht="16.5">
      <c r="A28" t="s">
        <v>183</v>
      </c>
      <c r="B28">
        <f>B18*(B21)</f>
        <v>-2.4000000000000004</v>
      </c>
      <c r="C28" t="s">
        <v>57</v>
      </c>
      <c r="D28">
        <f>B18*(B24-D8)</f>
        <v>-2.4000000000000004</v>
      </c>
      <c r="E28" t="s">
        <v>57</v>
      </c>
    </row>
    <row r="30" ht="14.25">
      <c r="A30" t="s">
        <v>213</v>
      </c>
    </row>
    <row r="31" spans="1:9" ht="14.25">
      <c r="A31" t="s">
        <v>184</v>
      </c>
      <c r="C31" t="s">
        <v>214</v>
      </c>
      <c r="F31" t="s">
        <v>185</v>
      </c>
      <c r="G31">
        <f>B21*(-1)/D10</f>
        <v>0.08000000000000002</v>
      </c>
      <c r="H31" t="s">
        <v>4</v>
      </c>
      <c r="I31" t="s">
        <v>186</v>
      </c>
    </row>
    <row r="37" spans="2:6" ht="14.25">
      <c r="B37" s="6"/>
      <c r="C37" s="3"/>
      <c r="D37" s="6"/>
      <c r="F37" s="6"/>
    </row>
    <row r="38" ht="14.25">
      <c r="A38" s="8"/>
    </row>
    <row r="40" spans="1:6" ht="14.25">
      <c r="A40" s="3"/>
      <c r="F40" s="6"/>
    </row>
    <row r="44" spans="4:9" ht="14.25">
      <c r="D44" s="3"/>
      <c r="H44" s="7"/>
      <c r="I44" s="1"/>
    </row>
    <row r="45" spans="6:7" ht="14.25">
      <c r="F45" s="3"/>
      <c r="G45" s="5"/>
    </row>
    <row r="46" ht="14.25">
      <c r="G46" s="3"/>
    </row>
    <row r="52" spans="4:9" ht="14.25">
      <c r="D52" s="3"/>
      <c r="H52" s="1"/>
      <c r="I52" s="1"/>
    </row>
    <row r="54" ht="14.25">
      <c r="G54" s="3"/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60110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4">
      <selection activeCell="C34" sqref="C3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  <col min="11" max="11" width="15.8515625" style="0" customWidth="1"/>
  </cols>
  <sheetData>
    <row r="1" ht="14.25">
      <c r="A1" s="1" t="s">
        <v>175</v>
      </c>
    </row>
    <row r="2" spans="1:8" ht="15">
      <c r="A2" s="1"/>
      <c r="H2" t="s">
        <v>295</v>
      </c>
    </row>
    <row r="3" spans="1:11" ht="17.25">
      <c r="A3" s="1"/>
      <c r="H3" t="s">
        <v>298</v>
      </c>
      <c r="J3" s="36" t="s">
        <v>296</v>
      </c>
      <c r="K3" s="36" t="s">
        <v>297</v>
      </c>
    </row>
    <row r="4" spans="1:10" ht="15">
      <c r="A4" s="1"/>
      <c r="H4" t="s">
        <v>299</v>
      </c>
      <c r="J4" s="1" t="s">
        <v>300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 t="s">
        <v>6</v>
      </c>
    </row>
    <row r="10" spans="1:5" ht="18">
      <c r="A10" t="s">
        <v>206</v>
      </c>
      <c r="B10">
        <v>100</v>
      </c>
      <c r="C10" t="s">
        <v>207</v>
      </c>
      <c r="D10">
        <v>0.1</v>
      </c>
      <c r="E10" t="s">
        <v>93</v>
      </c>
    </row>
    <row r="11" spans="1:3" ht="18">
      <c r="A11" s="13" t="s">
        <v>134</v>
      </c>
      <c r="B11">
        <v>0.7</v>
      </c>
      <c r="C11" t="s">
        <v>132</v>
      </c>
    </row>
    <row r="12" spans="1:5" ht="15">
      <c r="A12" t="s">
        <v>133</v>
      </c>
      <c r="B12">
        <v>30</v>
      </c>
      <c r="C12" t="s">
        <v>5</v>
      </c>
      <c r="D12">
        <f>0.3</f>
        <v>0.3</v>
      </c>
      <c r="E12" t="s">
        <v>4</v>
      </c>
    </row>
    <row r="13" spans="1:3" ht="18">
      <c r="A13" s="13" t="s">
        <v>140</v>
      </c>
      <c r="B13">
        <v>101325</v>
      </c>
      <c r="C13" t="s">
        <v>89</v>
      </c>
    </row>
    <row r="14" spans="1:3" ht="18">
      <c r="A14" t="s">
        <v>208</v>
      </c>
      <c r="B14">
        <v>5</v>
      </c>
      <c r="C14" t="s">
        <v>93</v>
      </c>
    </row>
    <row r="15" spans="1:3" ht="18">
      <c r="A15" s="13" t="s">
        <v>327</v>
      </c>
      <c r="B15" s="15">
        <f>B11*2/3</f>
        <v>0.4666666666666666</v>
      </c>
      <c r="C15" t="s">
        <v>132</v>
      </c>
    </row>
    <row r="16" spans="1:3" ht="17.25">
      <c r="A16" t="s">
        <v>207</v>
      </c>
      <c r="B16">
        <v>9.81</v>
      </c>
      <c r="C16" t="s">
        <v>301</v>
      </c>
    </row>
    <row r="18" ht="15">
      <c r="A18" s="1" t="s">
        <v>12</v>
      </c>
    </row>
    <row r="19" ht="15">
      <c r="A19" t="s">
        <v>1</v>
      </c>
    </row>
    <row r="20" ht="15">
      <c r="E20" s="3"/>
    </row>
    <row r="21" spans="1:3" ht="18">
      <c r="A21" t="s">
        <v>209</v>
      </c>
      <c r="B21" s="3"/>
      <c r="C21" s="5"/>
    </row>
    <row r="22" spans="1:4" ht="16.5">
      <c r="A22" t="s">
        <v>69</v>
      </c>
      <c r="B22" t="s">
        <v>210</v>
      </c>
      <c r="C22" s="8">
        <f>B14*9.81</f>
        <v>49.050000000000004</v>
      </c>
      <c r="D22" s="5" t="s">
        <v>136</v>
      </c>
    </row>
    <row r="24" ht="14.25">
      <c r="A24" t="s">
        <v>156</v>
      </c>
    </row>
    <row r="25" spans="1:4" ht="16.5">
      <c r="A25" t="s">
        <v>137</v>
      </c>
      <c r="B25" t="s">
        <v>138</v>
      </c>
      <c r="C25">
        <f>PI()*D12*D12/4</f>
        <v>0.07068583470577035</v>
      </c>
      <c r="D25" t="s">
        <v>139</v>
      </c>
    </row>
    <row r="27" ht="14.25">
      <c r="A27" t="s">
        <v>211</v>
      </c>
    </row>
    <row r="28" spans="1:4" ht="17.25">
      <c r="A28" t="s">
        <v>216</v>
      </c>
      <c r="B28" t="s">
        <v>212</v>
      </c>
      <c r="C28" s="44">
        <f>C22/C25</f>
        <v>693.9155518806638</v>
      </c>
      <c r="D28" t="s">
        <v>89</v>
      </c>
    </row>
    <row r="31" ht="14.25">
      <c r="A31" t="s">
        <v>157</v>
      </c>
    </row>
    <row r="32" spans="1:9" ht="17.25">
      <c r="A32" s="24" t="s">
        <v>328</v>
      </c>
      <c r="B32" s="16">
        <f>D10*(2/3*B11-B11)</f>
        <v>-0.023333333333333334</v>
      </c>
      <c r="C32" s="16">
        <f>B10/1000*(B15-B11)</f>
        <v>-0.023333333333333334</v>
      </c>
      <c r="D32" t="s">
        <v>25</v>
      </c>
      <c r="H32" s="7"/>
      <c r="I32" s="1"/>
    </row>
    <row r="33" ht="14.25">
      <c r="A33" t="s">
        <v>158</v>
      </c>
    </row>
    <row r="34" spans="1:3" ht="16.5">
      <c r="A34" t="s">
        <v>215</v>
      </c>
      <c r="B34" s="16">
        <f>C28*D10*C32</f>
        <v>-1.619136287721549</v>
      </c>
      <c r="C34" t="s">
        <v>57</v>
      </c>
    </row>
    <row r="41" ht="14.25">
      <c r="B41" s="3"/>
    </row>
    <row r="42" spans="2:3" ht="14.25">
      <c r="B42" s="3"/>
      <c r="C42" s="12"/>
    </row>
    <row r="47" spans="2:6" ht="14.25">
      <c r="B47" s="6"/>
      <c r="C47" s="3"/>
      <c r="D47" s="6"/>
      <c r="F47" s="6"/>
    </row>
    <row r="48" ht="14.25">
      <c r="A48" s="8"/>
    </row>
    <row r="50" spans="1:6" ht="14.25">
      <c r="A50" s="3"/>
      <c r="F50" s="6"/>
    </row>
    <row r="54" spans="4:9" ht="14.25">
      <c r="D54" s="3"/>
      <c r="H54" s="7"/>
      <c r="I54" s="1"/>
    </row>
    <row r="55" spans="6:7" ht="14.25">
      <c r="F55" s="3"/>
      <c r="G55" s="5"/>
    </row>
    <row r="56" ht="14.25">
      <c r="G56" s="3"/>
    </row>
    <row r="62" spans="4:9" ht="14.25">
      <c r="D62" s="3"/>
      <c r="H62" s="1"/>
      <c r="I62" s="1"/>
    </row>
    <row r="64" ht="14.25">
      <c r="G64" s="3"/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6016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2">
      <selection activeCell="E20" sqref="E2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168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4.25">
      <c r="A7" s="1" t="s">
        <v>6</v>
      </c>
    </row>
    <row r="8" spans="1:3" ht="14.25">
      <c r="A8" t="s">
        <v>4</v>
      </c>
      <c r="B8">
        <v>1.5</v>
      </c>
      <c r="C8" t="s">
        <v>141</v>
      </c>
    </row>
    <row r="9" spans="1:3" ht="14.25">
      <c r="A9" t="s">
        <v>8</v>
      </c>
      <c r="B9">
        <v>-8500</v>
      </c>
      <c r="C9" t="s">
        <v>57</v>
      </c>
    </row>
    <row r="10" spans="1:2" ht="14.25">
      <c r="A10" s="1" t="s">
        <v>1</v>
      </c>
      <c r="B10">
        <v>0</v>
      </c>
    </row>
    <row r="11" spans="1:5" ht="16.5">
      <c r="A11" s="1" t="s">
        <v>12</v>
      </c>
      <c r="E11" s="13"/>
    </row>
    <row r="12" spans="1:3" ht="14.25">
      <c r="A12" s="24" t="s">
        <v>329</v>
      </c>
      <c r="B12" t="s">
        <v>330</v>
      </c>
      <c r="C12" s="24" t="s">
        <v>331</v>
      </c>
    </row>
    <row r="13" spans="1:5" ht="16.5">
      <c r="A13" t="s">
        <v>142</v>
      </c>
      <c r="E13" s="13"/>
    </row>
    <row r="15" spans="5:6" ht="16.5">
      <c r="E15" s="13"/>
      <c r="F15" s="15"/>
    </row>
    <row r="16" ht="14.25">
      <c r="A16" t="s">
        <v>144</v>
      </c>
    </row>
    <row r="18" spans="1:5" ht="14.25">
      <c r="A18" t="s">
        <v>143</v>
      </c>
      <c r="E18" s="3"/>
    </row>
    <row r="19" spans="1:3" ht="14.25">
      <c r="A19" t="s">
        <v>34</v>
      </c>
      <c r="B19" s="3"/>
      <c r="C19" s="5"/>
    </row>
    <row r="20" spans="1:5" ht="14.25">
      <c r="A20" t="s">
        <v>146</v>
      </c>
      <c r="B20">
        <v>8500</v>
      </c>
      <c r="C20" s="8" t="s">
        <v>57</v>
      </c>
      <c r="D20" s="3">
        <v>8.5</v>
      </c>
      <c r="E20" t="s">
        <v>68</v>
      </c>
    </row>
    <row r="22" spans="1:5" ht="14.25">
      <c r="A22" t="s">
        <v>145</v>
      </c>
      <c r="B22" s="16">
        <f>B20/B8</f>
        <v>5666.666666666667</v>
      </c>
      <c r="C22" s="8" t="s">
        <v>147</v>
      </c>
      <c r="D22">
        <f>5.7</f>
        <v>5.7</v>
      </c>
      <c r="E22" t="s">
        <v>68</v>
      </c>
    </row>
    <row r="24" ht="14.25">
      <c r="C24" s="16"/>
    </row>
    <row r="30" spans="2:4" ht="14.25">
      <c r="B30" s="6"/>
      <c r="C30" s="3"/>
      <c r="D30" s="6"/>
    </row>
    <row r="31" ht="14.25">
      <c r="D31" s="3"/>
    </row>
    <row r="32" spans="8:9" ht="14.25">
      <c r="H32" s="7"/>
      <c r="I32" s="1"/>
    </row>
    <row r="41" ht="14.25">
      <c r="B41" s="3"/>
    </row>
    <row r="42" spans="2:3" ht="14.25">
      <c r="B42" s="3"/>
      <c r="C42" s="12"/>
    </row>
    <row r="47" spans="2:6" ht="14.25">
      <c r="B47" s="6"/>
      <c r="C47" s="3"/>
      <c r="D47" s="6"/>
      <c r="F47" s="6"/>
    </row>
    <row r="48" ht="14.25">
      <c r="A48" s="8"/>
    </row>
    <row r="50" spans="1:6" ht="14.25">
      <c r="A50" s="3"/>
      <c r="F50" s="6"/>
    </row>
    <row r="54" spans="4:9" ht="14.25">
      <c r="D54" s="3"/>
      <c r="H54" s="7"/>
      <c r="I54" s="1"/>
    </row>
    <row r="55" spans="6:7" ht="14.25">
      <c r="F55" s="3"/>
      <c r="G55" s="5"/>
    </row>
    <row r="56" ht="14.25">
      <c r="G56" s="3"/>
    </row>
    <row r="62" spans="4:9" ht="14.25">
      <c r="D62" s="3"/>
      <c r="H62" s="1"/>
      <c r="I62" s="1"/>
    </row>
    <row r="64" ht="14.25">
      <c r="G64" s="3"/>
    </row>
  </sheetData>
  <sheetProtection/>
  <printOptions/>
  <pageMargins left="0.7" right="0.7" top="0.75" bottom="0.75" header="0.3" footer="0.3"/>
  <pageSetup horizontalDpi="360" verticalDpi="360" orientation="landscape" paperSize="9" r:id="rId3"/>
  <legacyDrawing r:id="rId2"/>
  <oleObjects>
    <oleObject progId="Word.Document.12" shapeId="5602490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8">
      <selection activeCell="A29" sqref="A29"/>
    </sheetView>
  </sheetViews>
  <sheetFormatPr defaultColWidth="9.140625" defaultRowHeight="15"/>
  <cols>
    <col min="1" max="1" width="32.421875" style="0" customWidth="1"/>
    <col min="2" max="2" width="10.57421875" style="0" customWidth="1"/>
    <col min="3" max="3" width="8.8515625" style="0" customWidth="1"/>
    <col min="4" max="4" width="7.140625" style="0" customWidth="1"/>
    <col min="5" max="5" width="5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/>
    </row>
    <row r="2" ht="14.25">
      <c r="A2" s="18" t="s">
        <v>193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4.25">
      <c r="A7" s="1" t="s">
        <v>6</v>
      </c>
    </row>
    <row r="8" spans="1:4" ht="16.5">
      <c r="A8" t="s">
        <v>305</v>
      </c>
      <c r="B8" s="37" t="s">
        <v>13</v>
      </c>
      <c r="C8">
        <v>2500</v>
      </c>
      <c r="D8" t="s">
        <v>16</v>
      </c>
    </row>
    <row r="9" spans="1:6" ht="14.25">
      <c r="A9" s="46" t="s">
        <v>306</v>
      </c>
      <c r="B9" s="1" t="s">
        <v>1</v>
      </c>
      <c r="C9">
        <v>30</v>
      </c>
      <c r="D9" t="s">
        <v>5</v>
      </c>
      <c r="E9">
        <f>C9/100</f>
        <v>0.3</v>
      </c>
      <c r="F9" t="s">
        <v>4</v>
      </c>
    </row>
    <row r="10" spans="1:6" ht="14.25">
      <c r="A10" s="46"/>
      <c r="B10" s="1" t="s">
        <v>3</v>
      </c>
      <c r="C10">
        <v>25</v>
      </c>
      <c r="D10" t="s">
        <v>5</v>
      </c>
      <c r="E10">
        <f>C10/100</f>
        <v>0.25</v>
      </c>
      <c r="F10" t="s">
        <v>4</v>
      </c>
    </row>
    <row r="11" spans="1:4" ht="14.25">
      <c r="A11" s="46"/>
      <c r="B11" s="1" t="s">
        <v>2</v>
      </c>
      <c r="C11">
        <v>3.5</v>
      </c>
      <c r="D11" t="s">
        <v>4</v>
      </c>
    </row>
    <row r="12" spans="1:4" ht="14.25">
      <c r="A12" t="s">
        <v>307</v>
      </c>
      <c r="B12" s="26" t="s">
        <v>308</v>
      </c>
      <c r="C12">
        <v>30</v>
      </c>
      <c r="D12" t="s">
        <v>187</v>
      </c>
    </row>
    <row r="14" ht="14.25">
      <c r="A14" s="1" t="s">
        <v>12</v>
      </c>
    </row>
    <row r="15" spans="1:5" ht="16.5">
      <c r="A15" t="s">
        <v>8</v>
      </c>
      <c r="E15" s="13"/>
    </row>
    <row r="17" spans="1:5" ht="16.5">
      <c r="A17" t="s">
        <v>217</v>
      </c>
      <c r="E17" s="13"/>
    </row>
    <row r="18" ht="14.25">
      <c r="A18" t="s">
        <v>34</v>
      </c>
    </row>
    <row r="19" spans="1:2" ht="14.25">
      <c r="A19" t="s">
        <v>35</v>
      </c>
      <c r="B19" s="25" t="s">
        <v>200</v>
      </c>
    </row>
    <row r="20" spans="1:2" ht="14.25">
      <c r="A20" t="s">
        <v>218</v>
      </c>
      <c r="B20" s="25"/>
    </row>
    <row r="21" spans="1:6" ht="16.5">
      <c r="A21" s="1" t="s">
        <v>219</v>
      </c>
      <c r="E21" s="13"/>
      <c r="F21" s="15"/>
    </row>
    <row r="22" spans="5:6" ht="16.5">
      <c r="E22" s="13"/>
      <c r="F22" s="15"/>
    </row>
    <row r="23" ht="14.25">
      <c r="A23" t="s">
        <v>188</v>
      </c>
    </row>
    <row r="24" spans="1:3" ht="14.25">
      <c r="A24" s="3" t="s">
        <v>189</v>
      </c>
      <c r="B24">
        <v>30</v>
      </c>
      <c r="C24" t="s">
        <v>187</v>
      </c>
    </row>
    <row r="25" spans="1:5" ht="14.25">
      <c r="A25" t="s">
        <v>304</v>
      </c>
      <c r="E25" s="3"/>
    </row>
    <row r="26" spans="1:2" ht="14.25">
      <c r="A26" s="3" t="s">
        <v>190</v>
      </c>
      <c r="B26" s="2" t="s">
        <v>191</v>
      </c>
    </row>
    <row r="27" spans="1:4" ht="14.25">
      <c r="A27" s="3" t="s">
        <v>190</v>
      </c>
      <c r="B27">
        <f>C8*E9*E10*C11</f>
        <v>656.25</v>
      </c>
      <c r="C27" t="s">
        <v>93</v>
      </c>
      <c r="D27" s="3"/>
    </row>
    <row r="29" spans="1:3" ht="14.25">
      <c r="A29" s="26" t="s">
        <v>220</v>
      </c>
      <c r="B29" s="16">
        <f>B27*B24</f>
        <v>19687.5</v>
      </c>
      <c r="C29" s="23" t="s">
        <v>68</v>
      </c>
    </row>
    <row r="31" spans="1:3" ht="14.25">
      <c r="A31" t="s">
        <v>221</v>
      </c>
      <c r="C31" s="16"/>
    </row>
    <row r="32" spans="1:4" ht="14.25">
      <c r="A32" s="19" t="s">
        <v>222</v>
      </c>
      <c r="B32" s="27" t="s">
        <v>223</v>
      </c>
      <c r="C32" s="28">
        <f>B29</f>
        <v>19687.5</v>
      </c>
      <c r="D32" s="23" t="s">
        <v>68</v>
      </c>
    </row>
    <row r="37" spans="2:4" ht="14.25">
      <c r="B37" s="6"/>
      <c r="C37" s="3"/>
      <c r="D37" s="6"/>
    </row>
    <row r="38" ht="14.25">
      <c r="D38" s="3"/>
    </row>
    <row r="39" spans="8:9" ht="14.25">
      <c r="H39" s="7"/>
      <c r="I39" s="1"/>
    </row>
    <row r="48" ht="14.25">
      <c r="B48" s="3"/>
    </row>
    <row r="49" spans="2:3" ht="14.25">
      <c r="B49" s="3"/>
      <c r="C49" s="12"/>
    </row>
    <row r="54" spans="2:6" ht="14.25">
      <c r="B54" s="6"/>
      <c r="C54" s="3"/>
      <c r="D54" s="6"/>
      <c r="F54" s="6"/>
    </row>
    <row r="55" ht="14.25">
      <c r="A55" s="8"/>
    </row>
    <row r="57" spans="1:6" ht="14.25">
      <c r="A57" s="3"/>
      <c r="F57" s="6"/>
    </row>
    <row r="61" spans="4:9" ht="14.25">
      <c r="D61" s="3"/>
      <c r="H61" s="7"/>
      <c r="I61" s="1"/>
    </row>
    <row r="62" spans="6:7" ht="14.25">
      <c r="F62" s="3"/>
      <c r="G62" s="5"/>
    </row>
    <row r="63" ht="14.25">
      <c r="G63" s="3"/>
    </row>
    <row r="69" spans="4:9" ht="14.25">
      <c r="D69" s="3"/>
      <c r="H69" s="1"/>
      <c r="I69" s="1"/>
    </row>
    <row r="71" ht="14.25">
      <c r="G71" s="3"/>
    </row>
  </sheetData>
  <sheetProtection/>
  <mergeCells count="1">
    <mergeCell ref="A9:A11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8">
      <selection activeCell="D22" sqref="D2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8.00390625" style="0" customWidth="1"/>
    <col min="4" max="4" width="8.8515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5">
      <c r="A1" s="1" t="s">
        <v>194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 t="s">
        <v>6</v>
      </c>
    </row>
    <row r="8" spans="1:5" ht="15">
      <c r="A8" t="s">
        <v>133</v>
      </c>
      <c r="B8">
        <v>30</v>
      </c>
      <c r="C8" t="s">
        <v>5</v>
      </c>
      <c r="D8">
        <f>0.3</f>
        <v>0.3</v>
      </c>
      <c r="E8" t="s">
        <v>4</v>
      </c>
    </row>
    <row r="9" spans="1:3" ht="15">
      <c r="A9" s="14" t="s">
        <v>135</v>
      </c>
      <c r="B9">
        <v>70</v>
      </c>
      <c r="C9" t="s">
        <v>136</v>
      </c>
    </row>
    <row r="10" spans="1:3" ht="15">
      <c r="A10" s="14" t="s">
        <v>1</v>
      </c>
      <c r="B10">
        <v>5</v>
      </c>
      <c r="C10" t="s">
        <v>57</v>
      </c>
    </row>
    <row r="11" spans="1:2" ht="18">
      <c r="A11" s="13"/>
      <c r="B11" s="15"/>
    </row>
    <row r="12" ht="15">
      <c r="A12" s="1" t="s">
        <v>12</v>
      </c>
    </row>
    <row r="13" ht="15">
      <c r="A13" t="s">
        <v>148</v>
      </c>
    </row>
    <row r="14" ht="15">
      <c r="E14" s="3"/>
    </row>
    <row r="15" ht="15">
      <c r="A15" t="s">
        <v>154</v>
      </c>
    </row>
    <row r="16" spans="1:9" ht="15">
      <c r="A16" t="s">
        <v>149</v>
      </c>
      <c r="B16" t="s">
        <v>150</v>
      </c>
      <c r="C16" s="16">
        <f>B10/B9</f>
        <v>0.07142857142857142</v>
      </c>
      <c r="D16" t="s">
        <v>4</v>
      </c>
      <c r="H16" s="8"/>
      <c r="I16" s="5"/>
    </row>
    <row r="17" ht="14.25">
      <c r="C17" s="16"/>
    </row>
    <row r="18" spans="1:8" ht="14.25">
      <c r="A18" t="s">
        <v>153</v>
      </c>
      <c r="C18" s="16"/>
      <c r="H18" s="8"/>
    </row>
    <row r="19" spans="1:4" ht="16.5">
      <c r="A19" t="s">
        <v>151</v>
      </c>
      <c r="B19" t="s">
        <v>138</v>
      </c>
      <c r="C19" s="38">
        <f>PI()*D8*D8/4</f>
        <v>0.07068583470577035</v>
      </c>
      <c r="D19" t="s">
        <v>139</v>
      </c>
    </row>
    <row r="20" spans="3:8" ht="14.25">
      <c r="C20" s="16"/>
      <c r="H20" s="16"/>
    </row>
    <row r="21" spans="1:3" ht="14.25">
      <c r="A21" t="s">
        <v>155</v>
      </c>
      <c r="C21" s="16"/>
    </row>
    <row r="22" spans="1:4" ht="16.5">
      <c r="A22" t="s">
        <v>148</v>
      </c>
      <c r="B22" t="s">
        <v>152</v>
      </c>
      <c r="C22" s="16">
        <f>C16*C19</f>
        <v>0.00504898819326931</v>
      </c>
      <c r="D22" t="s">
        <v>25</v>
      </c>
    </row>
    <row r="25" spans="2:4" ht="14.25">
      <c r="B25" s="6"/>
      <c r="C25" s="3"/>
      <c r="D25" s="6"/>
    </row>
    <row r="26" ht="14.25">
      <c r="D26" s="3"/>
    </row>
    <row r="27" spans="8:9" ht="14.25">
      <c r="H27" s="7"/>
      <c r="I27" s="1"/>
    </row>
    <row r="36" ht="14.25">
      <c r="B36" s="3"/>
    </row>
    <row r="37" spans="2:3" ht="14.25">
      <c r="B37" s="3"/>
      <c r="C37" s="12"/>
    </row>
    <row r="42" spans="2:6" ht="14.25">
      <c r="B42" s="6"/>
      <c r="C42" s="3"/>
      <c r="D42" s="6"/>
      <c r="F42" s="6"/>
    </row>
    <row r="43" ht="14.25">
      <c r="A43" s="8"/>
    </row>
    <row r="45" spans="1:6" ht="14.25">
      <c r="A45" s="3"/>
      <c r="F45" s="6"/>
    </row>
    <row r="49" spans="4:9" ht="14.25">
      <c r="D49" s="3"/>
      <c r="H49" s="7"/>
      <c r="I49" s="1"/>
    </row>
    <row r="50" spans="6:7" ht="14.25">
      <c r="F50" s="3"/>
      <c r="G50" s="5"/>
    </row>
    <row r="51" ht="14.25">
      <c r="G51" s="3"/>
    </row>
    <row r="57" spans="4:9" ht="14.25">
      <c r="D57" s="3"/>
      <c r="H57" s="1"/>
      <c r="I57" s="1"/>
    </row>
    <row r="59" ht="14.25">
      <c r="G59" s="3"/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602823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7">
      <selection activeCell="C21" sqref="C21"/>
    </sheetView>
  </sheetViews>
  <sheetFormatPr defaultColWidth="9.140625" defaultRowHeight="15"/>
  <cols>
    <col min="1" max="1" width="16.140625" style="0" customWidth="1"/>
    <col min="4" max="4" width="12.421875" style="0" customWidth="1"/>
  </cols>
  <sheetData>
    <row r="1" ht="14.25">
      <c r="A1" s="1" t="s">
        <v>309</v>
      </c>
    </row>
    <row r="6" ht="15">
      <c r="L6" s="22">
        <v>1</v>
      </c>
    </row>
    <row r="8" ht="15">
      <c r="M8">
        <v>2</v>
      </c>
    </row>
    <row r="9" ht="14.25">
      <c r="A9" s="1" t="s">
        <v>6</v>
      </c>
    </row>
    <row r="10" spans="1:5" ht="16.5">
      <c r="A10" t="s">
        <v>224</v>
      </c>
      <c r="B10">
        <v>30</v>
      </c>
      <c r="D10" t="s">
        <v>226</v>
      </c>
      <c r="E10">
        <v>-120</v>
      </c>
    </row>
    <row r="11" spans="1:5" ht="16.5">
      <c r="A11" t="s">
        <v>225</v>
      </c>
      <c r="B11">
        <v>70</v>
      </c>
      <c r="D11" t="s">
        <v>227</v>
      </c>
      <c r="E11">
        <v>50</v>
      </c>
    </row>
    <row r="12" spans="1:5" ht="16.5">
      <c r="A12" s="24" t="s">
        <v>228</v>
      </c>
      <c r="B12">
        <f>B10-B11</f>
        <v>-40</v>
      </c>
      <c r="D12" s="24" t="s">
        <v>310</v>
      </c>
      <c r="E12">
        <f>E10-E11</f>
        <v>-170</v>
      </c>
    </row>
    <row r="13" ht="14.25">
      <c r="O13">
        <v>3</v>
      </c>
    </row>
    <row r="14" ht="16.5">
      <c r="A14" s="24" t="s">
        <v>311</v>
      </c>
    </row>
    <row r="16" spans="1:5" ht="16.5">
      <c r="A16" s="24" t="s">
        <v>312</v>
      </c>
      <c r="B16" s="14" t="s">
        <v>230</v>
      </c>
      <c r="C16" t="s">
        <v>314</v>
      </c>
      <c r="D16">
        <f>B10-B11</f>
        <v>-40</v>
      </c>
      <c r="E16" t="s">
        <v>68</v>
      </c>
    </row>
    <row r="17" spans="1:5" ht="16.5">
      <c r="A17" s="24" t="s">
        <v>313</v>
      </c>
      <c r="B17" s="14" t="s">
        <v>229</v>
      </c>
      <c r="C17" t="s">
        <v>315</v>
      </c>
      <c r="D17">
        <f>E10-E11</f>
        <v>-170</v>
      </c>
      <c r="E17" t="s">
        <v>68</v>
      </c>
    </row>
    <row r="19" ht="14.25">
      <c r="A19" t="s">
        <v>195</v>
      </c>
    </row>
    <row r="20" spans="1:3" ht="16.5">
      <c r="A20" s="24" t="s">
        <v>316</v>
      </c>
      <c r="B20">
        <f>E12+B12</f>
        <v>-210</v>
      </c>
      <c r="C20" t="s">
        <v>68</v>
      </c>
    </row>
    <row r="22" ht="14.25">
      <c r="A22" t="s">
        <v>317</v>
      </c>
    </row>
    <row r="23" spans="1:3" ht="16.5">
      <c r="A23" s="24" t="s">
        <v>311</v>
      </c>
      <c r="B23">
        <f>D16+D17</f>
        <v>-210</v>
      </c>
      <c r="C23" t="s">
        <v>68</v>
      </c>
    </row>
  </sheetData>
  <sheetProtection/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110" zoomScaleNormal="110" zoomScalePageLayoutView="0" workbookViewId="0" topLeftCell="A1">
      <selection activeCell="C51" sqref="C51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1.57421875" style="0" customWidth="1"/>
    <col min="4" max="4" width="11.140625" style="0" customWidth="1"/>
    <col min="5" max="5" width="17.7109375" style="0" customWidth="1"/>
    <col min="6" max="6" width="15.00390625" style="0" customWidth="1"/>
    <col min="7" max="7" width="28.140625" style="0" bestFit="1" customWidth="1"/>
    <col min="8" max="8" width="8.57421875" style="0" customWidth="1"/>
  </cols>
  <sheetData>
    <row r="1" ht="14.25">
      <c r="A1" t="s">
        <v>162</v>
      </c>
    </row>
    <row r="2" ht="14.25">
      <c r="A2" s="1" t="s">
        <v>50</v>
      </c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4.25">
      <c r="A10" t="s">
        <v>6</v>
      </c>
    </row>
    <row r="11" spans="1:3" ht="16.5">
      <c r="A11" s="2" t="s">
        <v>13</v>
      </c>
      <c r="B11">
        <v>7820</v>
      </c>
      <c r="C11" t="s">
        <v>16</v>
      </c>
    </row>
    <row r="12" spans="1:3" ht="14.25">
      <c r="A12" t="s">
        <v>14</v>
      </c>
      <c r="B12">
        <v>460</v>
      </c>
      <c r="C12" t="s">
        <v>15</v>
      </c>
    </row>
    <row r="13" spans="1:6" ht="14.25">
      <c r="A13" t="s">
        <v>51</v>
      </c>
      <c r="B13">
        <v>20</v>
      </c>
      <c r="C13" t="s">
        <v>5</v>
      </c>
      <c r="D13">
        <f>B13/100</f>
        <v>0.2</v>
      </c>
      <c r="E13" t="s">
        <v>4</v>
      </c>
      <c r="F13">
        <f>B13/100</f>
        <v>0.2</v>
      </c>
    </row>
    <row r="14" spans="1:5" ht="14.25">
      <c r="A14" t="s">
        <v>1</v>
      </c>
      <c r="B14">
        <v>20</v>
      </c>
      <c r="C14" t="s">
        <v>5</v>
      </c>
      <c r="D14">
        <f>B14/100</f>
        <v>0.2</v>
      </c>
      <c r="E14" t="s">
        <v>4</v>
      </c>
    </row>
    <row r="15" spans="1:3" ht="14.25">
      <c r="A15" t="s">
        <v>2</v>
      </c>
      <c r="B15">
        <v>3</v>
      </c>
      <c r="C15" t="s">
        <v>4</v>
      </c>
    </row>
    <row r="16" spans="1:7" ht="16.5">
      <c r="A16" t="s">
        <v>7</v>
      </c>
      <c r="B16">
        <v>-5</v>
      </c>
      <c r="C16" t="s">
        <v>10</v>
      </c>
      <c r="F16" s="5"/>
      <c r="G16" s="5"/>
    </row>
    <row r="17" spans="1:5" ht="14.25">
      <c r="A17" t="s">
        <v>62</v>
      </c>
      <c r="D17" s="5">
        <v>25</v>
      </c>
      <c r="E17" s="5" t="s">
        <v>10</v>
      </c>
    </row>
    <row r="18" spans="1:5" ht="14.25">
      <c r="A18" t="s">
        <v>54</v>
      </c>
      <c r="D18" s="5"/>
      <c r="E18" s="5"/>
    </row>
    <row r="19" spans="1:5" ht="16.5">
      <c r="A19" s="3" t="s">
        <v>55</v>
      </c>
      <c r="B19" s="5">
        <f>D13*D14*B15</f>
        <v>0.12000000000000002</v>
      </c>
      <c r="C19" s="5" t="s">
        <v>25</v>
      </c>
      <c r="D19" s="5">
        <f>B14/100*B13/100*B15</f>
        <v>0.12</v>
      </c>
      <c r="E19" s="5"/>
    </row>
    <row r="21" ht="14.25">
      <c r="A21" s="1" t="s">
        <v>12</v>
      </c>
    </row>
    <row r="22" ht="16.5">
      <c r="A22" t="s">
        <v>52</v>
      </c>
    </row>
    <row r="23" spans="1:5" ht="16.5">
      <c r="A23" t="s">
        <v>64</v>
      </c>
      <c r="B23" s="3"/>
      <c r="C23" s="4" t="s">
        <v>13</v>
      </c>
      <c r="D23">
        <v>2500</v>
      </c>
      <c r="E23" t="s">
        <v>16</v>
      </c>
    </row>
    <row r="24" spans="2:5" ht="14.25">
      <c r="B24" s="4"/>
      <c r="C24" s="3" t="s">
        <v>14</v>
      </c>
      <c r="D24">
        <v>880</v>
      </c>
      <c r="E24" t="s">
        <v>15</v>
      </c>
    </row>
    <row r="26" ht="14.25">
      <c r="A26" s="9" t="s">
        <v>30</v>
      </c>
    </row>
    <row r="28" ht="14.25">
      <c r="A28" t="s">
        <v>65</v>
      </c>
    </row>
    <row r="29" ht="14.25">
      <c r="A29" t="s">
        <v>33</v>
      </c>
    </row>
    <row r="31" ht="14.25">
      <c r="A31" t="s">
        <v>34</v>
      </c>
    </row>
    <row r="33" spans="1:4" ht="14.25">
      <c r="A33" s="19" t="s">
        <v>200</v>
      </c>
      <c r="B33" s="6"/>
      <c r="D33" s="6"/>
    </row>
    <row r="34" spans="2:4" ht="14.25">
      <c r="B34" s="6"/>
      <c r="C34" s="3"/>
      <c r="D34" s="6"/>
    </row>
    <row r="35" spans="1:4" ht="14.25">
      <c r="A35" s="3" t="s">
        <v>36</v>
      </c>
      <c r="B35" s="6"/>
      <c r="C35" s="3"/>
      <c r="D35" s="6"/>
    </row>
    <row r="36" spans="2:4" ht="14.25">
      <c r="B36" s="3" t="s">
        <v>43</v>
      </c>
      <c r="C36" s="5">
        <f>D17-B16</f>
        <v>30</v>
      </c>
      <c r="D36" s="6">
        <f>B11*D13*D14*B15*B12*(D17-(-5))</f>
        <v>12949920.000000002</v>
      </c>
    </row>
    <row r="37" spans="1:9" ht="14.25">
      <c r="A37" t="s">
        <v>23</v>
      </c>
      <c r="B37" t="s">
        <v>53</v>
      </c>
      <c r="C37" t="s">
        <v>56</v>
      </c>
      <c r="D37" s="6">
        <f>B11*B12*B19*C36</f>
        <v>12949920.000000002</v>
      </c>
      <c r="E37" s="1" t="s">
        <v>57</v>
      </c>
      <c r="H37" s="7"/>
      <c r="I37" s="1"/>
    </row>
    <row r="38" spans="4:5" ht="14.25">
      <c r="D38" s="7">
        <f>D37/1000000</f>
        <v>12.949920000000002</v>
      </c>
      <c r="E38" s="1" t="s">
        <v>9</v>
      </c>
    </row>
    <row r="39" spans="2:5" ht="14.25">
      <c r="B39" s="3"/>
      <c r="C39" s="5"/>
      <c r="D39">
        <v>13</v>
      </c>
      <c r="E39" s="1" t="s">
        <v>9</v>
      </c>
    </row>
    <row r="40" spans="2:3" ht="14.25">
      <c r="B40" s="3"/>
      <c r="C40" s="5"/>
    </row>
    <row r="41" ht="14.25">
      <c r="A41" s="9" t="s">
        <v>38</v>
      </c>
    </row>
    <row r="42" spans="1:3" ht="16.5">
      <c r="A42" s="4" t="s">
        <v>13</v>
      </c>
      <c r="B42">
        <v>2500</v>
      </c>
      <c r="C42" t="s">
        <v>16</v>
      </c>
    </row>
    <row r="43" spans="1:3" ht="14.25">
      <c r="A43" s="3" t="s">
        <v>14</v>
      </c>
      <c r="B43">
        <v>880</v>
      </c>
      <c r="C43" t="s">
        <v>15</v>
      </c>
    </row>
    <row r="46" ht="14.25">
      <c r="A46" t="s">
        <v>196</v>
      </c>
    </row>
    <row r="48" spans="1:9" ht="14.25">
      <c r="A48" t="s">
        <v>22</v>
      </c>
      <c r="D48" s="3"/>
      <c r="H48" s="7"/>
      <c r="I48" s="1"/>
    </row>
    <row r="49" spans="2:4" ht="14.25">
      <c r="B49" s="3" t="s">
        <v>197</v>
      </c>
      <c r="C49" s="5">
        <f>D17-B16</f>
        <v>30</v>
      </c>
      <c r="D49" t="s">
        <v>10</v>
      </c>
    </row>
    <row r="50" ht="14.25">
      <c r="A50" t="s">
        <v>198</v>
      </c>
    </row>
    <row r="51" spans="1:4" ht="14.25">
      <c r="A51" s="3" t="s">
        <v>199</v>
      </c>
      <c r="B51" t="s">
        <v>58</v>
      </c>
      <c r="C51" s="10">
        <f>B42*B19*B43*C49</f>
        <v>7920000.000000002</v>
      </c>
      <c r="D51" s="10" t="s">
        <v>57</v>
      </c>
    </row>
    <row r="52" spans="3:4" ht="14.25">
      <c r="C52" s="10">
        <f>C51/1000000</f>
        <v>7.920000000000002</v>
      </c>
      <c r="D52" s="10" t="s">
        <v>9</v>
      </c>
    </row>
    <row r="53" spans="3:4" ht="14.25">
      <c r="C53" s="10">
        <v>8</v>
      </c>
      <c r="D53" s="10" t="s">
        <v>9</v>
      </c>
    </row>
    <row r="56" spans="4:9" ht="14.25">
      <c r="D56" s="3"/>
      <c r="H56" s="1"/>
      <c r="I56" s="1"/>
    </row>
    <row r="58" ht="14.25">
      <c r="G58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846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C27" sqref="C27"/>
    </sheetView>
  </sheetViews>
  <sheetFormatPr defaultColWidth="9.140625" defaultRowHeight="15"/>
  <cols>
    <col min="1" max="1" width="16.140625" style="0" customWidth="1"/>
    <col min="2" max="2" width="23.28125" style="0" customWidth="1"/>
    <col min="3" max="3" width="24.00390625" style="0" customWidth="1"/>
    <col min="4" max="4" width="11.140625" style="0" customWidth="1"/>
    <col min="5" max="5" width="17.7109375" style="0" customWidth="1"/>
    <col min="6" max="6" width="17.8515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163</v>
      </c>
    </row>
    <row r="6" ht="14.25">
      <c r="A6" s="1" t="s">
        <v>59</v>
      </c>
    </row>
    <row r="7" ht="14.25">
      <c r="A7" t="s">
        <v>6</v>
      </c>
    </row>
    <row r="8" spans="1:5" ht="16.5">
      <c r="A8" t="s">
        <v>24</v>
      </c>
      <c r="B8">
        <v>60</v>
      </c>
      <c r="C8" t="s">
        <v>66</v>
      </c>
      <c r="D8">
        <f>B8/1000</f>
        <v>0.06</v>
      </c>
      <c r="E8" t="s">
        <v>25</v>
      </c>
    </row>
    <row r="9" spans="1:3" ht="16.5">
      <c r="A9" s="2" t="s">
        <v>13</v>
      </c>
      <c r="B9">
        <v>1000</v>
      </c>
      <c r="C9" t="s">
        <v>16</v>
      </c>
    </row>
    <row r="10" spans="1:3" ht="14.25">
      <c r="A10" t="s">
        <v>14</v>
      </c>
      <c r="B10">
        <v>4.18</v>
      </c>
      <c r="C10" t="s">
        <v>60</v>
      </c>
    </row>
    <row r="11" spans="1:7" ht="16.5">
      <c r="A11" t="s">
        <v>7</v>
      </c>
      <c r="B11">
        <v>13</v>
      </c>
      <c r="C11" t="s">
        <v>10</v>
      </c>
      <c r="F11" s="5"/>
      <c r="G11" s="5"/>
    </row>
    <row r="12" spans="1:6" ht="14.25">
      <c r="A12" t="s">
        <v>61</v>
      </c>
      <c r="D12">
        <v>50</v>
      </c>
      <c r="E12" s="5" t="s">
        <v>10</v>
      </c>
      <c r="F12" s="5"/>
    </row>
    <row r="14" ht="14.25">
      <c r="A14" s="1" t="s">
        <v>12</v>
      </c>
    </row>
    <row r="15" ht="16.5">
      <c r="A15" t="s">
        <v>63</v>
      </c>
    </row>
    <row r="16" spans="2:5" ht="14.25">
      <c r="B16" s="3"/>
      <c r="C16" s="5"/>
      <c r="E16" s="4"/>
    </row>
    <row r="17" ht="14.25">
      <c r="A17" t="s">
        <v>65</v>
      </c>
    </row>
    <row r="18" ht="14.25">
      <c r="A18" t="s">
        <v>33</v>
      </c>
    </row>
    <row r="19" ht="14.25">
      <c r="A19" s="9"/>
    </row>
    <row r="21" ht="14.25">
      <c r="A21" t="s">
        <v>34</v>
      </c>
    </row>
    <row r="23" spans="1:4" ht="14.25">
      <c r="A23" s="19" t="s">
        <v>200</v>
      </c>
      <c r="B23" s="6"/>
      <c r="C23" s="3"/>
      <c r="D23" s="6"/>
    </row>
    <row r="24" spans="2:4" ht="14.25">
      <c r="B24" s="6"/>
      <c r="C24" s="3"/>
      <c r="D24" s="6"/>
    </row>
    <row r="25" spans="2:4" ht="14.25">
      <c r="B25" s="6"/>
      <c r="C25" s="3"/>
      <c r="D25" s="6"/>
    </row>
    <row r="26" spans="2:4" ht="14.25">
      <c r="B26" s="3" t="s">
        <v>43</v>
      </c>
      <c r="C26" s="5">
        <f>F12-B11</f>
        <v>-13</v>
      </c>
      <c r="D26" s="6"/>
    </row>
    <row r="27" spans="1:9" ht="14.25">
      <c r="A27" t="s">
        <v>23</v>
      </c>
      <c r="B27" t="s">
        <v>53</v>
      </c>
      <c r="C27" t="s">
        <v>67</v>
      </c>
      <c r="D27" s="6">
        <f>B9*D8*B10*(D12-B11)</f>
        <v>9279.599999999999</v>
      </c>
      <c r="E27" s="1" t="s">
        <v>68</v>
      </c>
      <c r="H27" s="7"/>
      <c r="I27" s="1"/>
    </row>
    <row r="28" spans="4:5" ht="14.25">
      <c r="D28" s="7">
        <f>D27/1000</f>
        <v>9.279599999999999</v>
      </c>
      <c r="E28" s="1" t="s">
        <v>9</v>
      </c>
    </row>
    <row r="29" spans="2:3" ht="14.25">
      <c r="B29" s="3"/>
      <c r="C29" s="5"/>
    </row>
    <row r="30" spans="2:3" ht="14.25">
      <c r="B30" s="3"/>
      <c r="C30" s="5"/>
    </row>
    <row r="31" ht="14.25">
      <c r="A31" s="9"/>
    </row>
    <row r="32" ht="14.25">
      <c r="A32" s="4"/>
    </row>
    <row r="33" ht="14.25">
      <c r="A33" s="3"/>
    </row>
    <row r="38" spans="4:9" ht="14.25">
      <c r="D38" s="3"/>
      <c r="H38" s="7"/>
      <c r="I38" s="1"/>
    </row>
    <row r="39" spans="2:3" ht="14.25">
      <c r="B39" s="3"/>
      <c r="C39" s="5"/>
    </row>
    <row r="40" spans="4:7" ht="14.25">
      <c r="D40" s="6"/>
      <c r="E40" s="1"/>
      <c r="F40" s="1"/>
      <c r="G40" s="1"/>
    </row>
    <row r="41" ht="14.25">
      <c r="A41" s="3"/>
    </row>
    <row r="46" spans="4:9" ht="14.25">
      <c r="D46" s="3"/>
      <c r="H46" s="1"/>
      <c r="I46" s="1"/>
    </row>
    <row r="48" ht="14.25">
      <c r="G48" s="3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12" shapeId="559908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1">
      <selection activeCell="K27" sqref="K27"/>
    </sheetView>
  </sheetViews>
  <sheetFormatPr defaultColWidth="9.140625" defaultRowHeight="15"/>
  <cols>
    <col min="1" max="1" width="14.7109375" style="0" customWidth="1"/>
    <col min="2" max="2" width="17.57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164</v>
      </c>
    </row>
    <row r="6" spans="1:4" ht="16.5">
      <c r="A6" s="1"/>
      <c r="C6" t="s">
        <v>70</v>
      </c>
      <c r="D6" t="s">
        <v>71</v>
      </c>
    </row>
    <row r="7" ht="14.25">
      <c r="A7" s="1" t="s">
        <v>6</v>
      </c>
    </row>
    <row r="8" spans="1:3" ht="16.5">
      <c r="A8" s="2" t="s">
        <v>13</v>
      </c>
      <c r="B8">
        <v>1800</v>
      </c>
      <c r="C8" t="s">
        <v>16</v>
      </c>
    </row>
    <row r="9" spans="1:3" ht="14.25">
      <c r="A9" t="s">
        <v>14</v>
      </c>
      <c r="B9">
        <v>717</v>
      </c>
      <c r="C9" t="s">
        <v>15</v>
      </c>
    </row>
    <row r="10" spans="1:3" ht="14.25">
      <c r="A10" t="s">
        <v>1</v>
      </c>
      <c r="B10">
        <v>6</v>
      </c>
      <c r="C10" t="s">
        <v>4</v>
      </c>
    </row>
    <row r="11" spans="1:4" ht="14.25">
      <c r="A11" t="s">
        <v>69</v>
      </c>
      <c r="B11">
        <v>4</v>
      </c>
      <c r="C11" t="s">
        <v>4</v>
      </c>
      <c r="D11" t="s">
        <v>31</v>
      </c>
    </row>
    <row r="12" spans="1:6" ht="16.5">
      <c r="A12" t="s">
        <v>2</v>
      </c>
      <c r="B12">
        <v>3</v>
      </c>
      <c r="C12" t="s">
        <v>4</v>
      </c>
      <c r="D12" s="3" t="s">
        <v>278</v>
      </c>
      <c r="E12">
        <f>B10*B12*B11</f>
        <v>72</v>
      </c>
      <c r="F12" t="s">
        <v>25</v>
      </c>
    </row>
    <row r="13" spans="1:4" ht="14.25">
      <c r="A13" t="s">
        <v>88</v>
      </c>
      <c r="B13">
        <v>101325</v>
      </c>
      <c r="C13" t="s">
        <v>89</v>
      </c>
      <c r="D13" s="3"/>
    </row>
    <row r="14" spans="1:4" ht="16.5">
      <c r="A14" t="s">
        <v>7</v>
      </c>
      <c r="B14">
        <v>7</v>
      </c>
      <c r="C14" t="s">
        <v>10</v>
      </c>
      <c r="D14" s="3"/>
    </row>
    <row r="15" spans="1:3" ht="16.5">
      <c r="A15" t="s">
        <v>277</v>
      </c>
      <c r="B15">
        <v>20</v>
      </c>
      <c r="C15" t="s">
        <v>10</v>
      </c>
    </row>
    <row r="16" spans="1:3" ht="14.25">
      <c r="A16" s="5" t="s">
        <v>84</v>
      </c>
      <c r="B16">
        <v>287.13</v>
      </c>
      <c r="C16" t="s">
        <v>15</v>
      </c>
    </row>
    <row r="17" spans="1:3" ht="16.5">
      <c r="A17" s="5" t="s">
        <v>318</v>
      </c>
      <c r="B17">
        <v>0.717</v>
      </c>
      <c r="C17" t="s">
        <v>60</v>
      </c>
    </row>
    <row r="19" ht="14.25">
      <c r="A19" s="1" t="s">
        <v>12</v>
      </c>
    </row>
    <row r="20" spans="1:5" ht="14.25">
      <c r="A20" t="s">
        <v>85</v>
      </c>
      <c r="E20" s="3"/>
    </row>
    <row r="21" spans="2:3" ht="14.25">
      <c r="B21" s="3"/>
      <c r="C21" s="5"/>
    </row>
    <row r="22" ht="14.25">
      <c r="A22" t="s">
        <v>74</v>
      </c>
    </row>
    <row r="23" spans="1:4" ht="14.25">
      <c r="A23" t="s">
        <v>33</v>
      </c>
      <c r="B23" s="6"/>
      <c r="C23" s="3"/>
      <c r="D23" s="6"/>
    </row>
    <row r="24" spans="2:4" ht="14.25">
      <c r="B24" s="6"/>
      <c r="C24" s="3"/>
      <c r="D24" s="6"/>
    </row>
    <row r="25" spans="1:4" ht="14.25">
      <c r="A25" s="30" t="s">
        <v>232</v>
      </c>
      <c r="B25" s="6"/>
      <c r="C25" s="3"/>
      <c r="D25" s="6"/>
    </row>
    <row r="26" spans="1:9" ht="14.25">
      <c r="A26" s="10"/>
      <c r="D26" s="3"/>
      <c r="H26" s="7"/>
      <c r="I26" s="1"/>
    </row>
    <row r="27" spans="1:4" ht="14.25">
      <c r="A27" t="s">
        <v>233</v>
      </c>
      <c r="D27" s="31"/>
    </row>
    <row r="28" ht="14.25">
      <c r="A28" t="s">
        <v>86</v>
      </c>
    </row>
    <row r="29" ht="14.25">
      <c r="A29" t="s">
        <v>87</v>
      </c>
    </row>
    <row r="30" ht="14.25">
      <c r="A30" t="s">
        <v>231</v>
      </c>
    </row>
    <row r="31" spans="1:7" ht="14.25">
      <c r="A31" t="s">
        <v>91</v>
      </c>
      <c r="B31" s="3" t="s">
        <v>88</v>
      </c>
      <c r="C31">
        <v>101325</v>
      </c>
      <c r="D31" t="s">
        <v>89</v>
      </c>
      <c r="E31" s="3" t="s">
        <v>190</v>
      </c>
      <c r="F31" s="11">
        <f>C31*C33/(B16*C32)</f>
        <v>90.74286908369032</v>
      </c>
      <c r="G31" t="s">
        <v>93</v>
      </c>
    </row>
    <row r="32" spans="1:7" ht="14.25">
      <c r="A32" t="s">
        <v>92</v>
      </c>
      <c r="B32" s="3" t="s">
        <v>27</v>
      </c>
      <c r="C32">
        <f>7+273</f>
        <v>280</v>
      </c>
      <c r="D32" t="s">
        <v>90</v>
      </c>
      <c r="F32" s="32">
        <f>B13*E12/(B16*(B14+273))</f>
        <v>90.74286908369032</v>
      </c>
      <c r="G32" t="s">
        <v>93</v>
      </c>
    </row>
    <row r="33" spans="2:4" ht="16.5">
      <c r="B33" s="3" t="s">
        <v>24</v>
      </c>
      <c r="C33">
        <f>E12</f>
        <v>72</v>
      </c>
      <c r="D33" t="s">
        <v>25</v>
      </c>
    </row>
    <row r="35" spans="1:4" ht="14.25">
      <c r="A35" t="s">
        <v>234</v>
      </c>
      <c r="B35" s="6" t="s">
        <v>78</v>
      </c>
      <c r="C35" s="1">
        <f>F32*B17*(B15-B14)</f>
        <v>845.8142827290775</v>
      </c>
      <c r="D35" t="s">
        <v>68</v>
      </c>
    </row>
    <row r="36" ht="14.25">
      <c r="A36" s="8"/>
    </row>
    <row r="37" ht="14.25">
      <c r="F37" s="6"/>
    </row>
    <row r="41" spans="4:9" ht="14.25">
      <c r="D41" s="3"/>
      <c r="H41" s="7"/>
      <c r="I41" s="1"/>
    </row>
    <row r="42" spans="6:7" ht="14.25">
      <c r="F42" s="3"/>
      <c r="G42" s="5"/>
    </row>
    <row r="43" ht="14.25">
      <c r="G43" s="3"/>
    </row>
    <row r="49" spans="4:9" ht="14.25">
      <c r="D49" s="3"/>
      <c r="H49" s="1"/>
      <c r="I49" s="1"/>
    </row>
    <row r="51" ht="14.25">
      <c r="G51" s="3"/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59940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8">
      <selection activeCell="C50" sqref="C50"/>
    </sheetView>
  </sheetViews>
  <sheetFormatPr defaultColWidth="9.140625" defaultRowHeight="15"/>
  <cols>
    <col min="1" max="1" width="22.71093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165</v>
      </c>
    </row>
    <row r="8" spans="1:4" ht="16.5">
      <c r="A8" s="1"/>
      <c r="C8" t="s">
        <v>70</v>
      </c>
      <c r="D8" t="s">
        <v>71</v>
      </c>
    </row>
    <row r="9" ht="14.25">
      <c r="A9" t="s">
        <v>6</v>
      </c>
    </row>
    <row r="10" spans="1:4" ht="16.5">
      <c r="A10" t="s">
        <v>235</v>
      </c>
      <c r="B10" s="2" t="s">
        <v>13</v>
      </c>
      <c r="C10">
        <v>1800</v>
      </c>
      <c r="D10" t="s">
        <v>16</v>
      </c>
    </row>
    <row r="11" spans="1:4" ht="14.25">
      <c r="A11" t="s">
        <v>236</v>
      </c>
      <c r="B11" t="s">
        <v>14</v>
      </c>
      <c r="C11">
        <v>880</v>
      </c>
      <c r="D11" t="s">
        <v>15</v>
      </c>
    </row>
    <row r="12" spans="1:4" ht="14.25">
      <c r="A12" s="45" t="s">
        <v>237</v>
      </c>
      <c r="B12" t="s">
        <v>1</v>
      </c>
      <c r="C12">
        <v>3</v>
      </c>
      <c r="D12" t="s">
        <v>4</v>
      </c>
    </row>
    <row r="13" spans="1:4" ht="14.25">
      <c r="A13" s="45"/>
      <c r="B13" t="s">
        <v>51</v>
      </c>
      <c r="C13">
        <v>5</v>
      </c>
      <c r="D13" t="s">
        <v>4</v>
      </c>
    </row>
    <row r="14" spans="1:4" ht="14.25">
      <c r="A14" s="45"/>
      <c r="B14" t="s">
        <v>2</v>
      </c>
      <c r="C14">
        <v>3</v>
      </c>
      <c r="D14" t="s">
        <v>4</v>
      </c>
    </row>
    <row r="15" spans="1:4" ht="16.5">
      <c r="A15" t="s">
        <v>240</v>
      </c>
      <c r="B15" s="5" t="s">
        <v>279</v>
      </c>
      <c r="C15" s="3">
        <f>C12*C14*C13</f>
        <v>45</v>
      </c>
      <c r="D15" s="5" t="s">
        <v>25</v>
      </c>
    </row>
    <row r="16" spans="1:4" ht="16.5">
      <c r="A16" t="s">
        <v>238</v>
      </c>
      <c r="B16" t="s">
        <v>7</v>
      </c>
      <c r="C16">
        <v>22</v>
      </c>
      <c r="D16" t="s">
        <v>10</v>
      </c>
    </row>
    <row r="17" spans="1:4" ht="16.5">
      <c r="A17" t="s">
        <v>280</v>
      </c>
      <c r="B17" s="5" t="s">
        <v>80</v>
      </c>
      <c r="C17">
        <v>-10</v>
      </c>
      <c r="D17" t="s">
        <v>10</v>
      </c>
    </row>
    <row r="18" spans="1:4" ht="14.25">
      <c r="A18" t="s">
        <v>239</v>
      </c>
      <c r="B18" t="s">
        <v>69</v>
      </c>
      <c r="C18">
        <v>-2</v>
      </c>
      <c r="D18" t="s">
        <v>79</v>
      </c>
    </row>
    <row r="20" ht="14.25">
      <c r="A20" s="1" t="s">
        <v>12</v>
      </c>
    </row>
    <row r="21" ht="14.25">
      <c r="A21" t="s">
        <v>72</v>
      </c>
    </row>
    <row r="22" spans="1:3" ht="14.25">
      <c r="A22" t="s">
        <v>73</v>
      </c>
      <c r="B22" s="3"/>
      <c r="C22" s="5"/>
    </row>
    <row r="23" spans="2:3" ht="14.25">
      <c r="B23" s="4"/>
      <c r="C23" s="5"/>
    </row>
    <row r="24" ht="14.25">
      <c r="A24" s="1" t="s">
        <v>30</v>
      </c>
    </row>
    <row r="25" spans="1:4" ht="14.25">
      <c r="A25" t="s">
        <v>241</v>
      </c>
      <c r="B25" s="6"/>
      <c r="C25" s="3"/>
      <c r="D25" s="6"/>
    </row>
    <row r="26" spans="2:4" ht="14.25">
      <c r="B26" s="6"/>
      <c r="C26" s="3"/>
      <c r="D26" s="6"/>
    </row>
    <row r="27" spans="1:9" ht="14.25">
      <c r="A27" t="s">
        <v>75</v>
      </c>
      <c r="D27" s="3"/>
      <c r="H27" s="7"/>
      <c r="I27" s="1"/>
    </row>
    <row r="28" ht="14.25">
      <c r="A28" t="s">
        <v>26</v>
      </c>
    </row>
    <row r="29" ht="14.25">
      <c r="A29" t="s">
        <v>76</v>
      </c>
    </row>
    <row r="30" ht="14.25">
      <c r="A30" t="s">
        <v>77</v>
      </c>
    </row>
    <row r="31" ht="14.25">
      <c r="A31" t="s">
        <v>242</v>
      </c>
    </row>
    <row r="33" ht="14.25">
      <c r="A33" t="s">
        <v>243</v>
      </c>
    </row>
    <row r="34" ht="14.25">
      <c r="A34" t="s">
        <v>244</v>
      </c>
    </row>
    <row r="35" ht="14.25">
      <c r="A35" t="s">
        <v>33</v>
      </c>
    </row>
    <row r="37" ht="14.25">
      <c r="A37" s="1" t="s">
        <v>245</v>
      </c>
    </row>
    <row r="39" spans="1:10" ht="14.25">
      <c r="A39" t="s">
        <v>35</v>
      </c>
      <c r="B39" s="19" t="s">
        <v>200</v>
      </c>
      <c r="C39" s="3" t="s">
        <v>36</v>
      </c>
      <c r="D39" s="6" t="s">
        <v>78</v>
      </c>
      <c r="E39" s="20">
        <f>C10*C15*C11*C17</f>
        <v>-712800000</v>
      </c>
      <c r="F39" t="s">
        <v>57</v>
      </c>
      <c r="G39">
        <f>E39/1000</f>
        <v>-712800</v>
      </c>
      <c r="H39" t="s">
        <v>68</v>
      </c>
      <c r="I39">
        <v>-712</v>
      </c>
      <c r="J39" t="s">
        <v>9</v>
      </c>
    </row>
    <row r="40" spans="1:5" ht="14.25">
      <c r="A40" s="8"/>
      <c r="D40" t="s">
        <v>319</v>
      </c>
      <c r="E40">
        <f>C10*C15</f>
        <v>81000</v>
      </c>
    </row>
    <row r="42" spans="4:6" ht="14.25">
      <c r="D42" s="6" t="s">
        <v>76</v>
      </c>
      <c r="E42">
        <f>G39/C18</f>
        <v>356400</v>
      </c>
      <c r="F42" t="s">
        <v>81</v>
      </c>
    </row>
    <row r="44" spans="5:6" ht="14.25">
      <c r="E44">
        <f>E42/3600</f>
        <v>99</v>
      </c>
      <c r="F44" t="s">
        <v>82</v>
      </c>
    </row>
    <row r="46" spans="1:9" ht="14.25">
      <c r="A46" s="1" t="s">
        <v>38</v>
      </c>
      <c r="D46" s="3"/>
      <c r="H46" s="7"/>
      <c r="I46" s="1"/>
    </row>
    <row r="47" ht="14.25">
      <c r="A47" t="s">
        <v>159</v>
      </c>
    </row>
    <row r="48" spans="1:7" ht="16.5">
      <c r="A48" s="3" t="s">
        <v>83</v>
      </c>
      <c r="B48" s="5">
        <v>0</v>
      </c>
      <c r="G48" s="3"/>
    </row>
    <row r="49" spans="1:2" ht="14.25">
      <c r="A49" t="s">
        <v>160</v>
      </c>
      <c r="B49" t="s">
        <v>246</v>
      </c>
    </row>
    <row r="50" ht="14.25">
      <c r="B50" t="s">
        <v>247</v>
      </c>
    </row>
    <row r="54" spans="4:9" ht="14.25">
      <c r="D54" s="3"/>
      <c r="H54" s="1"/>
      <c r="I54" s="1"/>
    </row>
    <row r="56" ht="14.25">
      <c r="G56" s="3"/>
    </row>
  </sheetData>
  <sheetProtection/>
  <mergeCells count="1">
    <mergeCell ref="A12:A14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  <oleObjects>
    <oleObject progId="Word.Document.12" shapeId="559962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90" zoomScaleNormal="90" zoomScalePageLayoutView="0" workbookViewId="0" topLeftCell="A47">
      <selection activeCell="F62" sqref="F62"/>
    </sheetView>
  </sheetViews>
  <sheetFormatPr defaultColWidth="9.140625" defaultRowHeight="15"/>
  <cols>
    <col min="1" max="1" width="25.7109375" style="0" customWidth="1"/>
    <col min="2" max="2" width="22.7109375" style="0" customWidth="1"/>
    <col min="3" max="3" width="11.421875" style="0" customWidth="1"/>
    <col min="4" max="4" width="14.8515625" style="0" customWidth="1"/>
    <col min="5" max="5" width="17.7109375" style="0" customWidth="1"/>
    <col min="6" max="6" width="17.8515625" style="0" customWidth="1"/>
    <col min="7" max="7" width="18.421875" style="0" customWidth="1"/>
    <col min="8" max="8" width="8.57421875" style="0" customWidth="1"/>
  </cols>
  <sheetData>
    <row r="1" ht="14.25">
      <c r="A1" s="1" t="s">
        <v>169</v>
      </c>
    </row>
    <row r="8" ht="14.25">
      <c r="A8" s="1"/>
    </row>
    <row r="9" ht="14.25">
      <c r="A9" t="s">
        <v>6</v>
      </c>
    </row>
    <row r="10" spans="1:6" ht="17.25">
      <c r="A10" t="s">
        <v>282</v>
      </c>
      <c r="B10" t="s">
        <v>248</v>
      </c>
      <c r="C10">
        <v>80</v>
      </c>
      <c r="D10" t="s">
        <v>66</v>
      </c>
      <c r="E10" s="22">
        <f>C10/1000</f>
        <v>0.08</v>
      </c>
      <c r="F10" t="s">
        <v>25</v>
      </c>
    </row>
    <row r="11" spans="1:4" ht="17.25">
      <c r="A11" t="s">
        <v>281</v>
      </c>
      <c r="B11" s="2" t="s">
        <v>249</v>
      </c>
      <c r="C11">
        <v>1000</v>
      </c>
      <c r="D11" t="s">
        <v>16</v>
      </c>
    </row>
    <row r="12" spans="1:4" ht="18">
      <c r="A12" t="s">
        <v>283</v>
      </c>
      <c r="B12" t="s">
        <v>250</v>
      </c>
      <c r="C12">
        <v>4.18</v>
      </c>
      <c r="D12" t="s">
        <v>60</v>
      </c>
    </row>
    <row r="13" spans="1:7" ht="18">
      <c r="A13" t="s">
        <v>284</v>
      </c>
      <c r="B13" t="s">
        <v>252</v>
      </c>
      <c r="C13">
        <v>15</v>
      </c>
      <c r="D13" t="s">
        <v>10</v>
      </c>
      <c r="G13" s="5"/>
    </row>
    <row r="14" spans="1:7" ht="18">
      <c r="A14" t="s">
        <v>286</v>
      </c>
      <c r="B14" t="s">
        <v>253</v>
      </c>
      <c r="C14">
        <v>10</v>
      </c>
      <c r="D14" t="s">
        <v>93</v>
      </c>
      <c r="G14" s="5"/>
    </row>
    <row r="15" spans="1:7" ht="18">
      <c r="A15" t="s">
        <v>287</v>
      </c>
      <c r="B15" t="s">
        <v>254</v>
      </c>
      <c r="C15">
        <v>460</v>
      </c>
      <c r="D15" t="s">
        <v>15</v>
      </c>
      <c r="G15" s="5"/>
    </row>
    <row r="16" spans="1:4" ht="18">
      <c r="A16" t="s">
        <v>285</v>
      </c>
      <c r="B16" t="s">
        <v>255</v>
      </c>
      <c r="C16">
        <v>80</v>
      </c>
      <c r="D16" s="5" t="s">
        <v>10</v>
      </c>
    </row>
    <row r="18" ht="15">
      <c r="A18" s="1" t="s">
        <v>12</v>
      </c>
    </row>
    <row r="19" ht="18">
      <c r="A19" t="s">
        <v>251</v>
      </c>
    </row>
    <row r="20" spans="2:5" ht="14.25">
      <c r="B20" s="3"/>
      <c r="C20" s="5"/>
      <c r="E20" s="4"/>
    </row>
    <row r="21" ht="14.25">
      <c r="A21" t="s">
        <v>262</v>
      </c>
    </row>
    <row r="22" ht="14.25">
      <c r="A22" s="5" t="s">
        <v>257</v>
      </c>
    </row>
    <row r="23" ht="14.25">
      <c r="A23" t="s">
        <v>258</v>
      </c>
    </row>
    <row r="24" ht="14.25">
      <c r="A24" t="s">
        <v>260</v>
      </c>
    </row>
    <row r="25" ht="14.25">
      <c r="A25" t="s">
        <v>259</v>
      </c>
    </row>
    <row r="26" spans="1:4" ht="14.25">
      <c r="A26" t="s">
        <v>261</v>
      </c>
      <c r="D26" s="6"/>
    </row>
    <row r="27" spans="1:4" ht="14.25">
      <c r="A27" s="33" t="s">
        <v>256</v>
      </c>
      <c r="B27" s="25" t="s">
        <v>263</v>
      </c>
      <c r="C27" s="3"/>
      <c r="D27" s="6"/>
    </row>
    <row r="28" spans="2:4" ht="14.25">
      <c r="B28" s="6"/>
      <c r="C28" s="3"/>
      <c r="D28" s="6"/>
    </row>
    <row r="29" ht="14.25">
      <c r="A29" t="s">
        <v>275</v>
      </c>
    </row>
    <row r="30" ht="14.25">
      <c r="A30" t="s">
        <v>276</v>
      </c>
    </row>
    <row r="31" spans="1:9" ht="16.5">
      <c r="A31" s="33" t="s">
        <v>256</v>
      </c>
      <c r="B31" s="34" t="s">
        <v>269</v>
      </c>
      <c r="H31" s="7"/>
      <c r="I31" s="1"/>
    </row>
    <row r="33" spans="1:4" ht="16.5">
      <c r="A33" s="34" t="s">
        <v>264</v>
      </c>
      <c r="B33" s="1" t="s">
        <v>266</v>
      </c>
      <c r="C33" s="26" t="s">
        <v>267</v>
      </c>
      <c r="D33" s="6"/>
    </row>
    <row r="34" spans="1:3" ht="16.5">
      <c r="A34" s="34" t="s">
        <v>265</v>
      </c>
      <c r="B34" s="1" t="s">
        <v>268</v>
      </c>
      <c r="C34" s="26"/>
    </row>
    <row r="36" spans="7:8" ht="14.25">
      <c r="G36" s="3"/>
      <c r="H36" s="5"/>
    </row>
    <row r="37" spans="1:10" ht="16.5">
      <c r="A37" s="34" t="s">
        <v>269</v>
      </c>
      <c r="F37" s="3"/>
      <c r="G37" s="24"/>
      <c r="I37" s="10"/>
      <c r="J37" s="10"/>
    </row>
    <row r="38" spans="9:10" ht="14.25">
      <c r="I38" s="29"/>
      <c r="J38" s="10"/>
    </row>
    <row r="39" spans="1:4" ht="20.25">
      <c r="A39" s="39" t="s">
        <v>320</v>
      </c>
      <c r="B39" s="40"/>
      <c r="C39" s="41"/>
      <c r="D39" s="42"/>
    </row>
    <row r="40" spans="1:4" ht="18">
      <c r="A40" s="42"/>
      <c r="B40" s="42"/>
      <c r="C40" s="42"/>
      <c r="D40" s="42"/>
    </row>
    <row r="41" spans="1:4" ht="20.25">
      <c r="A41" s="39" t="s">
        <v>321</v>
      </c>
      <c r="B41" s="42"/>
      <c r="C41" s="42"/>
      <c r="D41" s="42"/>
    </row>
    <row r="42" spans="1:9" ht="18">
      <c r="A42" s="42"/>
      <c r="B42" s="42"/>
      <c r="C42" s="42"/>
      <c r="D42" s="40"/>
      <c r="H42" s="7"/>
      <c r="I42" s="1"/>
    </row>
    <row r="43" spans="1:4" ht="20.25">
      <c r="A43" s="39" t="s">
        <v>322</v>
      </c>
      <c r="B43" s="40"/>
      <c r="C43" s="41"/>
      <c r="D43" s="42"/>
    </row>
    <row r="44" spans="1:7" ht="18">
      <c r="A44" s="42"/>
      <c r="B44" s="42"/>
      <c r="C44" s="42"/>
      <c r="D44" s="43"/>
      <c r="E44" s="1"/>
      <c r="F44" s="1"/>
      <c r="G44" s="1"/>
    </row>
    <row r="45" spans="1:4" ht="20.25">
      <c r="A45" s="39" t="s">
        <v>323</v>
      </c>
      <c r="B45" s="42"/>
      <c r="C45" s="42"/>
      <c r="D45" s="42"/>
    </row>
    <row r="46" spans="1:4" ht="18">
      <c r="A46" s="42"/>
      <c r="B46" s="42"/>
      <c r="C46" s="42"/>
      <c r="D46" s="42"/>
    </row>
    <row r="47" spans="1:4" ht="20.25">
      <c r="A47" s="39" t="s">
        <v>324</v>
      </c>
      <c r="B47" s="42"/>
      <c r="C47" s="42"/>
      <c r="D47" s="42"/>
    </row>
    <row r="50" spans="1:9" ht="14.25">
      <c r="A50" t="s">
        <v>270</v>
      </c>
      <c r="D50" s="3"/>
      <c r="H50" s="1"/>
      <c r="I50" s="1"/>
    </row>
    <row r="51" spans="4:9" ht="14.25">
      <c r="D51" s="3"/>
      <c r="H51" s="1"/>
      <c r="I51" s="1"/>
    </row>
    <row r="52" spans="2:9" ht="16.5">
      <c r="B52" t="s">
        <v>273</v>
      </c>
      <c r="C52" t="s">
        <v>250</v>
      </c>
      <c r="D52">
        <v>4.18</v>
      </c>
      <c r="E52" t="s">
        <v>60</v>
      </c>
      <c r="H52" s="1"/>
      <c r="I52" s="1"/>
    </row>
    <row r="53" spans="1:9" ht="16.5">
      <c r="A53" t="s">
        <v>272</v>
      </c>
      <c r="B53" t="s">
        <v>273</v>
      </c>
      <c r="C53" t="s">
        <v>254</v>
      </c>
      <c r="D53">
        <v>460</v>
      </c>
      <c r="E53" t="s">
        <v>15</v>
      </c>
      <c r="H53" s="1"/>
      <c r="I53" s="1"/>
    </row>
    <row r="55" spans="6:7" ht="15">
      <c r="F55" s="20">
        <f>(C14*C15*C16+C11*E10*C12*1000*C13)/(C14*C15+C11*E10*C12*1000)</f>
        <v>15.882005899705014</v>
      </c>
      <c r="G55" t="s">
        <v>10</v>
      </c>
    </row>
    <row r="58" ht="14.25">
      <c r="A58" t="s">
        <v>271</v>
      </c>
    </row>
    <row r="59" spans="2:5" ht="16.5">
      <c r="B59" t="s">
        <v>273</v>
      </c>
      <c r="C59" t="s">
        <v>250</v>
      </c>
      <c r="D59">
        <v>4.18</v>
      </c>
      <c r="E59" t="s">
        <v>60</v>
      </c>
    </row>
    <row r="60" spans="2:5" ht="16.5">
      <c r="B60" t="s">
        <v>273</v>
      </c>
      <c r="C60" t="s">
        <v>274</v>
      </c>
      <c r="D60">
        <v>1.017</v>
      </c>
      <c r="E60" t="s">
        <v>60</v>
      </c>
    </row>
    <row r="62" spans="6:7" ht="15">
      <c r="F62" s="20">
        <f>(C14*D60*C16+C11*E10*C12*C13)/(C14*1.017+C11*E10*C12)</f>
        <v>16.91847810314305</v>
      </c>
      <c r="G62" t="s">
        <v>10</v>
      </c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599842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2">
      <selection activeCell="A46" sqref="A46"/>
    </sheetView>
  </sheetViews>
  <sheetFormatPr defaultColWidth="9.140625" defaultRowHeight="15"/>
  <cols>
    <col min="1" max="1" width="25.57421875" style="0" customWidth="1"/>
    <col min="2" max="2" width="6.14062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166</v>
      </c>
    </row>
    <row r="2" ht="15">
      <c r="A2" s="1"/>
    </row>
    <row r="3" ht="15">
      <c r="A3" s="1"/>
    </row>
    <row r="4" ht="15">
      <c r="A4" s="1"/>
    </row>
    <row r="5" spans="1:7" ht="15">
      <c r="A5" s="1"/>
      <c r="G5" s="3" t="s">
        <v>88</v>
      </c>
    </row>
    <row r="6" ht="15">
      <c r="A6" s="1"/>
    </row>
    <row r="7" spans="1:8" ht="14.25">
      <c r="A7" s="1"/>
      <c r="H7" s="22" t="s">
        <v>325</v>
      </c>
    </row>
    <row r="8" ht="14.25">
      <c r="A8" s="1" t="s">
        <v>6</v>
      </c>
    </row>
    <row r="9" ht="14.25">
      <c r="A9" s="2"/>
    </row>
    <row r="10" spans="1:4" ht="16.5">
      <c r="A10" t="s">
        <v>288</v>
      </c>
      <c r="B10" t="s">
        <v>95</v>
      </c>
      <c r="C10">
        <v>180</v>
      </c>
      <c r="D10" t="s">
        <v>68</v>
      </c>
    </row>
    <row r="11" spans="1:5" ht="16.5">
      <c r="A11" t="s">
        <v>289</v>
      </c>
      <c r="B11" t="s">
        <v>96</v>
      </c>
      <c r="C11">
        <v>100</v>
      </c>
      <c r="D11" t="s">
        <v>68</v>
      </c>
      <c r="E11" t="s">
        <v>94</v>
      </c>
    </row>
    <row r="12" spans="1:5" ht="16.5">
      <c r="A12" t="s">
        <v>290</v>
      </c>
      <c r="B12" t="s">
        <v>97</v>
      </c>
      <c r="C12">
        <v>-95</v>
      </c>
      <c r="D12" t="s">
        <v>68</v>
      </c>
      <c r="E12" t="s">
        <v>120</v>
      </c>
    </row>
    <row r="13" ht="14.25">
      <c r="J13" s="5">
        <v>2</v>
      </c>
    </row>
    <row r="14" spans="1:11" ht="14.25">
      <c r="A14" s="1" t="s">
        <v>12</v>
      </c>
      <c r="K14" t="s">
        <v>24</v>
      </c>
    </row>
    <row r="15" spans="1:5" ht="16.5">
      <c r="A15" t="s">
        <v>98</v>
      </c>
      <c r="E15" s="3"/>
    </row>
    <row r="16" spans="1:3" ht="16.5">
      <c r="A16" t="s">
        <v>99</v>
      </c>
      <c r="B16" s="3"/>
      <c r="C16" s="5"/>
    </row>
    <row r="17" spans="2:3" ht="14.25">
      <c r="B17" s="4"/>
      <c r="C17" s="5"/>
    </row>
    <row r="18" ht="14.25">
      <c r="A18" t="s">
        <v>100</v>
      </c>
    </row>
    <row r="19" spans="1:4" ht="14.25">
      <c r="A19" t="s">
        <v>101</v>
      </c>
      <c r="D19" s="3"/>
    </row>
    <row r="20" spans="1:4" ht="16.5">
      <c r="A20" t="s">
        <v>102</v>
      </c>
      <c r="D20" s="3"/>
    </row>
    <row r="21" ht="16.5" customHeight="1">
      <c r="A21" t="s">
        <v>103</v>
      </c>
    </row>
    <row r="22" spans="1:2" ht="16.5">
      <c r="A22" s="3" t="s">
        <v>104</v>
      </c>
      <c r="B22" t="s">
        <v>105</v>
      </c>
    </row>
    <row r="24" spans="1:4" ht="16.5">
      <c r="A24" t="s">
        <v>98</v>
      </c>
      <c r="B24" s="6"/>
      <c r="C24" s="3"/>
      <c r="D24" s="6"/>
    </row>
    <row r="25" spans="1:4" ht="14.25">
      <c r="A25" t="s">
        <v>128</v>
      </c>
      <c r="B25" s="6"/>
      <c r="C25" s="3"/>
      <c r="D25" s="6"/>
    </row>
    <row r="26" spans="2:4" ht="14.25">
      <c r="B26" s="6"/>
      <c r="C26" s="3"/>
      <c r="D26" s="6"/>
    </row>
    <row r="27" spans="1:9" ht="16.5">
      <c r="A27" t="s">
        <v>106</v>
      </c>
      <c r="D27" s="3"/>
      <c r="H27" s="7"/>
      <c r="I27" s="1"/>
    </row>
    <row r="29" ht="14.25">
      <c r="A29" t="s">
        <v>26</v>
      </c>
    </row>
    <row r="30" spans="1:6" ht="16.5">
      <c r="A30" t="s">
        <v>107</v>
      </c>
      <c r="B30" t="s">
        <v>201</v>
      </c>
      <c r="D30" s="22">
        <f>C10-C11</f>
        <v>80</v>
      </c>
      <c r="E30" t="s">
        <v>68</v>
      </c>
      <c r="F30" t="s">
        <v>114</v>
      </c>
    </row>
    <row r="33" ht="16.5">
      <c r="A33" t="s">
        <v>99</v>
      </c>
    </row>
    <row r="34" ht="16.5">
      <c r="A34" t="s">
        <v>108</v>
      </c>
    </row>
    <row r="36" spans="1:3" ht="16.5">
      <c r="A36" t="s">
        <v>109</v>
      </c>
      <c r="B36" s="3" t="s">
        <v>104</v>
      </c>
      <c r="C36" t="s">
        <v>105</v>
      </c>
    </row>
    <row r="37" spans="1:5" ht="16.5">
      <c r="A37" t="s">
        <v>39</v>
      </c>
      <c r="B37" s="3" t="s">
        <v>110</v>
      </c>
      <c r="C37" s="12" t="s">
        <v>111</v>
      </c>
      <c r="D37">
        <f>-C11</f>
        <v>-100</v>
      </c>
      <c r="E37" t="s">
        <v>68</v>
      </c>
    </row>
    <row r="39" spans="1:6" ht="16.5">
      <c r="A39" t="s">
        <v>112</v>
      </c>
      <c r="B39" s="21">
        <v>-100</v>
      </c>
      <c r="C39" s="5">
        <v>-95</v>
      </c>
      <c r="D39">
        <f>D37+C12</f>
        <v>-195</v>
      </c>
      <c r="E39" t="s">
        <v>68</v>
      </c>
      <c r="F39" t="s">
        <v>113</v>
      </c>
    </row>
    <row r="42" spans="1:6" ht="14.25">
      <c r="A42" t="s">
        <v>115</v>
      </c>
      <c r="B42" s="6"/>
      <c r="C42" s="3"/>
      <c r="D42" s="6"/>
      <c r="F42" s="6"/>
    </row>
    <row r="43" ht="14.25">
      <c r="A43" s="23" t="s">
        <v>116</v>
      </c>
    </row>
    <row r="44" ht="14.25">
      <c r="A44" t="s">
        <v>117</v>
      </c>
    </row>
    <row r="45" spans="1:6" ht="16.5">
      <c r="A45" s="3" t="s">
        <v>119</v>
      </c>
      <c r="B45" t="s">
        <v>118</v>
      </c>
      <c r="F45" s="6"/>
    </row>
    <row r="46" spans="1:2" ht="14.25">
      <c r="A46">
        <f>C10+D39</f>
        <v>-15</v>
      </c>
      <c r="B46">
        <f>D30+C12</f>
        <v>-15</v>
      </c>
    </row>
    <row r="49" spans="4:9" ht="14.25">
      <c r="D49" s="3"/>
      <c r="H49" s="7"/>
      <c r="I49" s="1"/>
    </row>
    <row r="50" spans="6:7" ht="14.25">
      <c r="F50" s="3"/>
      <c r="G50" s="5"/>
    </row>
    <row r="51" ht="14.25">
      <c r="G51" s="3"/>
    </row>
    <row r="57" spans="4:9" ht="14.25">
      <c r="D57" s="3"/>
      <c r="H57" s="1"/>
      <c r="I57" s="1"/>
    </row>
    <row r="59" ht="14.25">
      <c r="G59" s="3"/>
    </row>
  </sheetData>
  <sheetProtection/>
  <printOptions/>
  <pageMargins left="0.7" right="0.7" top="0.75" bottom="0.75" header="0.3" footer="0.3"/>
  <pageSetup horizontalDpi="360" verticalDpi="360" orientation="landscape" paperSize="9" r:id="rId4"/>
  <drawing r:id="rId3"/>
  <legacyDrawing r:id="rId2"/>
  <oleObjects>
    <oleObject progId="Word.Document.12" shapeId="5600107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9">
      <selection activeCell="G39" sqref="G39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167</v>
      </c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4.25">
      <c r="A8" s="1" t="s">
        <v>6</v>
      </c>
    </row>
    <row r="9" spans="1:3" ht="14.25">
      <c r="A9" t="s">
        <v>127</v>
      </c>
      <c r="B9">
        <v>60</v>
      </c>
      <c r="C9" t="s">
        <v>68</v>
      </c>
    </row>
    <row r="10" spans="1:4" ht="14.25">
      <c r="A10" t="s">
        <v>1</v>
      </c>
      <c r="B10">
        <v>-100</v>
      </c>
      <c r="C10" t="s">
        <v>68</v>
      </c>
      <c r="D10" t="s">
        <v>120</v>
      </c>
    </row>
    <row r="11" spans="1:4" ht="14.25">
      <c r="A11" t="s">
        <v>124</v>
      </c>
      <c r="B11">
        <v>250</v>
      </c>
      <c r="C11" t="s">
        <v>68</v>
      </c>
      <c r="D11" t="s">
        <v>121</v>
      </c>
    </row>
    <row r="14" ht="14.25">
      <c r="A14" s="1" t="s">
        <v>12</v>
      </c>
    </row>
    <row r="15" spans="1:5" ht="14.25">
      <c r="A15" t="s">
        <v>123</v>
      </c>
      <c r="E15" s="3"/>
    </row>
    <row r="16" spans="1:3" ht="14.25">
      <c r="A16" t="s">
        <v>125</v>
      </c>
      <c r="B16" s="3"/>
      <c r="C16" s="5"/>
    </row>
    <row r="17" spans="2:3" ht="14.25">
      <c r="B17" s="4"/>
      <c r="C17" s="5"/>
    </row>
    <row r="18" ht="14.25">
      <c r="A18" t="s">
        <v>30</v>
      </c>
    </row>
    <row r="19" spans="1:4" ht="14.25">
      <c r="A19" t="s">
        <v>128</v>
      </c>
      <c r="B19" s="6"/>
      <c r="C19" s="3"/>
      <c r="D19" s="6"/>
    </row>
    <row r="20" spans="1:4" ht="16.5">
      <c r="A20" t="s">
        <v>122</v>
      </c>
      <c r="D20" s="3"/>
    </row>
    <row r="21" ht="14.25">
      <c r="A21" t="s">
        <v>26</v>
      </c>
    </row>
    <row r="22" spans="1:4" ht="16.5">
      <c r="A22" t="s">
        <v>126</v>
      </c>
      <c r="B22">
        <f>B9+B10</f>
        <v>-40</v>
      </c>
      <c r="C22" t="s">
        <v>68</v>
      </c>
      <c r="D22" t="s">
        <v>113</v>
      </c>
    </row>
    <row r="26" ht="14.25">
      <c r="A26" t="s">
        <v>38</v>
      </c>
    </row>
    <row r="27" spans="1:4" ht="14.25">
      <c r="A27" t="s">
        <v>128</v>
      </c>
      <c r="B27" s="6"/>
      <c r="C27" s="3"/>
      <c r="D27" s="6"/>
    </row>
    <row r="28" spans="1:4" ht="16.5">
      <c r="A28" t="s">
        <v>129</v>
      </c>
      <c r="D28" s="3"/>
    </row>
    <row r="29" spans="1:9" ht="14.25">
      <c r="A29" t="s">
        <v>26</v>
      </c>
      <c r="H29" s="7"/>
      <c r="I29" s="1"/>
    </row>
    <row r="30" spans="1:4" ht="16.5">
      <c r="A30" t="s">
        <v>130</v>
      </c>
      <c r="B30">
        <f>B9+B11</f>
        <v>310</v>
      </c>
      <c r="C30" t="s">
        <v>68</v>
      </c>
      <c r="D30" t="s">
        <v>131</v>
      </c>
    </row>
    <row r="38" ht="14.25">
      <c r="B38" s="3"/>
    </row>
    <row r="39" spans="2:3" ht="14.25">
      <c r="B39" s="3"/>
      <c r="C39" s="12"/>
    </row>
    <row r="44" spans="2:6" ht="14.25">
      <c r="B44" s="6"/>
      <c r="C44" s="3"/>
      <c r="D44" s="6"/>
      <c r="F44" s="6"/>
    </row>
    <row r="45" ht="14.25">
      <c r="A45" s="8"/>
    </row>
    <row r="47" spans="1:6" ht="14.25">
      <c r="A47" s="3"/>
      <c r="F47" s="6"/>
    </row>
    <row r="51" spans="4:9" ht="14.25">
      <c r="D51" s="3"/>
      <c r="H51" s="7"/>
      <c r="I51" s="1"/>
    </row>
    <row r="52" spans="6:7" ht="14.25">
      <c r="F52" s="3"/>
      <c r="G52" s="5"/>
    </row>
    <row r="53" ht="14.25">
      <c r="G53" s="3"/>
    </row>
    <row r="59" spans="4:9" ht="14.25">
      <c r="D59" s="3"/>
      <c r="H59" s="1"/>
      <c r="I59" s="1"/>
    </row>
    <row r="61" ht="14.25">
      <c r="G61" s="3"/>
    </row>
  </sheetData>
  <sheetProtection/>
  <printOptions/>
  <pageMargins left="0.7" right="0.7" top="0.75" bottom="0.75" header="0.3" footer="0.3"/>
  <pageSetup horizontalDpi="360" verticalDpi="360" orientation="landscape" paperSize="9" r:id="rId3"/>
  <legacyDrawing r:id="rId2"/>
  <oleObjects>
    <oleObject progId="Word.Document.12" shapeId="5600293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5">
      <selection activeCell="B17" sqref="B17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3.7109375" style="0" customWidth="1"/>
    <col min="7" max="7" width="28.140625" style="0" bestFit="1" customWidth="1"/>
    <col min="8" max="8" width="8.57421875" style="0" customWidth="1"/>
  </cols>
  <sheetData>
    <row r="1" ht="14.25">
      <c r="A1" s="1" t="s">
        <v>174</v>
      </c>
    </row>
    <row r="2" ht="14.25">
      <c r="A2" s="14" t="s">
        <v>203</v>
      </c>
    </row>
    <row r="3" ht="14.25">
      <c r="A3" s="14" t="s">
        <v>202</v>
      </c>
    </row>
    <row r="4" ht="14.25">
      <c r="A4" s="1"/>
    </row>
    <row r="5" ht="14.25">
      <c r="A5" s="1"/>
    </row>
    <row r="6" ht="14.25">
      <c r="A6" s="1" t="s">
        <v>6</v>
      </c>
    </row>
    <row r="8" spans="1:4" ht="16.5">
      <c r="A8" t="s">
        <v>171</v>
      </c>
      <c r="B8">
        <v>100</v>
      </c>
      <c r="C8" t="s">
        <v>68</v>
      </c>
      <c r="D8" t="s">
        <v>326</v>
      </c>
    </row>
    <row r="9" spans="1:4" ht="16.5">
      <c r="A9" t="s">
        <v>170</v>
      </c>
      <c r="B9">
        <v>-30</v>
      </c>
      <c r="C9" t="s">
        <v>68</v>
      </c>
      <c r="D9" t="s">
        <v>121</v>
      </c>
    </row>
    <row r="10" spans="1:4" ht="16.5">
      <c r="A10" t="s">
        <v>172</v>
      </c>
      <c r="B10">
        <v>100</v>
      </c>
      <c r="C10" t="s">
        <v>68</v>
      </c>
      <c r="D10" t="s">
        <v>120</v>
      </c>
    </row>
    <row r="12" ht="14.25">
      <c r="A12" s="1" t="s">
        <v>12</v>
      </c>
    </row>
    <row r="13" spans="1:5" ht="14.25">
      <c r="A13" t="s">
        <v>127</v>
      </c>
      <c r="E13" s="3"/>
    </row>
    <row r="14" spans="2:3" ht="14.25">
      <c r="B14" s="3"/>
      <c r="C14" s="5"/>
    </row>
    <row r="15" spans="1:4" ht="14.25">
      <c r="A15" t="s">
        <v>173</v>
      </c>
      <c r="B15" s="6"/>
      <c r="C15" s="3"/>
      <c r="D15" s="6"/>
    </row>
    <row r="16" spans="1:4" ht="16.5">
      <c r="A16" t="s">
        <v>122</v>
      </c>
      <c r="B16">
        <f>B10+B9-B8</f>
        <v>-30</v>
      </c>
      <c r="C16" t="s">
        <v>68</v>
      </c>
      <c r="D16" t="s">
        <v>113</v>
      </c>
    </row>
    <row r="23" spans="2:4" ht="14.25">
      <c r="B23" s="6"/>
      <c r="C23" s="3"/>
      <c r="D23" s="6"/>
    </row>
    <row r="24" ht="14.25">
      <c r="D24" s="3"/>
    </row>
    <row r="25" spans="8:9" ht="14.25">
      <c r="H25" s="7"/>
      <c r="I25" s="1"/>
    </row>
    <row r="34" ht="14.25">
      <c r="B34" s="3"/>
    </row>
    <row r="35" spans="2:3" ht="14.25">
      <c r="B35" s="3"/>
      <c r="C35" s="12"/>
    </row>
    <row r="40" spans="2:6" ht="14.25">
      <c r="B40" s="6"/>
      <c r="C40" s="3"/>
      <c r="D40" s="6"/>
      <c r="F40" s="6"/>
    </row>
    <row r="41" ht="14.25">
      <c r="A41" s="8"/>
    </row>
    <row r="43" spans="1:6" ht="14.25">
      <c r="A43" s="3"/>
      <c r="F43" s="6"/>
    </row>
    <row r="47" spans="4:9" ht="14.25">
      <c r="D47" s="3"/>
      <c r="H47" s="7"/>
      <c r="I47" s="1"/>
    </row>
    <row r="48" spans="6:7" ht="14.25">
      <c r="F48" s="3"/>
      <c r="G48" s="5"/>
    </row>
    <row r="49" ht="14.25">
      <c r="G49" s="3"/>
    </row>
    <row r="55" spans="4:9" ht="14.25">
      <c r="D55" s="3"/>
      <c r="H55" s="1"/>
      <c r="I55" s="1"/>
    </row>
    <row r="57" ht="14.25">
      <c r="G57" s="3"/>
    </row>
  </sheetData>
  <sheetProtection/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 Mistretta</cp:lastModifiedBy>
  <cp:lastPrinted>2020-10-12T20:08:32Z</cp:lastPrinted>
  <dcterms:created xsi:type="dcterms:W3CDTF">2017-11-05T07:51:52Z</dcterms:created>
  <dcterms:modified xsi:type="dcterms:W3CDTF">2020-10-13T16:14:39Z</dcterms:modified>
  <cp:category/>
  <cp:version/>
  <cp:contentType/>
  <cp:contentStatus/>
</cp:coreProperties>
</file>