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2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</sheets>
  <definedNames>
    <definedName name="_xlnm.Print_Area" localSheetId="0">'Esercizio 1'!$A$1:$L$28</definedName>
    <definedName name="_xlnm.Print_Area" localSheetId="1">'Esercizio 2'!$A$1:$N$56</definedName>
    <definedName name="_xlnm.Print_Area" localSheetId="3">'Esercizio 4'!$A$1:$Q$45</definedName>
    <definedName name="_xlnm.Print_Area" localSheetId="4">'Esercizio 5'!$A$1:$O$38</definedName>
    <definedName name="_xlnm.Print_Area" localSheetId="5">'Esercizio 6'!$A$1:$N$45</definedName>
    <definedName name="OLE_LINK2" localSheetId="1">'Esercizio 2'!$A$1</definedName>
    <definedName name="OLE_LINK8" localSheetId="5">'Esercizio 6'!$E$35</definedName>
  </definedNames>
  <calcPr fullCalcOnLoad="1"/>
</workbook>
</file>

<file path=xl/sharedStrings.xml><?xml version="1.0" encoding="utf-8"?>
<sst xmlns="http://schemas.openxmlformats.org/spreadsheetml/2006/main" count="301" uniqueCount="203">
  <si>
    <t>DATI</t>
  </si>
  <si>
    <t>m</t>
  </si>
  <si>
    <t>Q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</si>
  <si>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</si>
  <si>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kJ</t>
  </si>
  <si>
    <t>kg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</si>
  <si>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</si>
  <si>
    <t>g</t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</si>
  <si>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/s</t>
    </r>
  </si>
  <si>
    <t>Calcolare il lavoro L scambiato dal sistema</t>
  </si>
  <si>
    <t>Svolgimento</t>
  </si>
  <si>
    <t>Q-L =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</si>
  <si>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U+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Ep</t>
    </r>
  </si>
  <si>
    <t>Trattandosi di sistema chiuso non stazionario, l'equazione del Primo Principio della Termodinamica si scrive nel seguente modo: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</si>
  <si>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Ec = 0</t>
    </r>
  </si>
  <si>
    <t>(dato del problema)</t>
  </si>
  <si>
    <t>Ricavo L</t>
  </si>
  <si>
    <t xml:space="preserve">L = </t>
  </si>
  <si>
    <r>
      <rPr>
        <sz val="11"/>
        <color indexed="8"/>
        <rFont val="Times New Roman"/>
        <family val="1"/>
      </rPr>
      <t>Q</t>
    </r>
    <r>
      <rPr>
        <sz val="11"/>
        <color indexed="8"/>
        <rFont val="Symbol"/>
        <family val="1"/>
      </rPr>
      <t xml:space="preserve"> - D</t>
    </r>
    <r>
      <rPr>
        <sz val="11"/>
        <color indexed="8"/>
        <rFont val="Times New Roman"/>
        <family val="1"/>
      </rPr>
      <t xml:space="preserve">U - 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Ep =</t>
    </r>
  </si>
  <si>
    <t>dove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</si>
  <si>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Ep = mg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z/1000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</si>
  <si>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</si>
  <si>
    <r>
      <rPr>
        <sz val="11"/>
        <color indexed="8"/>
        <rFont val="Times New Roman"/>
        <family val="1"/>
      </rPr>
      <t>m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u+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Ep</t>
    </r>
  </si>
  <si>
    <t>kJ/kg</t>
  </si>
  <si>
    <t>Lavoro di compressione essendo  L&lt; 0</t>
  </si>
  <si>
    <t>Va</t>
  </si>
  <si>
    <t>Pa</t>
  </si>
  <si>
    <t>Dati</t>
  </si>
  <si>
    <t>J</t>
  </si>
  <si>
    <t>Qa-b</t>
  </si>
  <si>
    <t>Qb-c</t>
  </si>
  <si>
    <t>Qc-a</t>
  </si>
  <si>
    <t>Calcolare</t>
  </si>
  <si>
    <t>L</t>
  </si>
  <si>
    <t>per ogni trasformazione</t>
  </si>
  <si>
    <t>del ciclo</t>
  </si>
  <si>
    <t>Trasformazione b-c</t>
  </si>
  <si>
    <t>Pertanto la variazione di energia interna sarà uguale al calore scambiato. Applicando il Primo Principio della Termodinamica si ha:</t>
  </si>
  <si>
    <r>
      <t>L</t>
    </r>
    <r>
      <rPr>
        <vertAlign val="subscript"/>
        <sz val="11"/>
        <color indexed="8"/>
        <rFont val="Calibri"/>
        <family val="2"/>
      </rPr>
      <t>b-c</t>
    </r>
  </si>
  <si>
    <t>Va =Vb</t>
  </si>
  <si>
    <t>Vc</t>
  </si>
  <si>
    <t>pa</t>
  </si>
  <si>
    <t>pb =pc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</si>
  <si>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</si>
  <si>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La trasformazione è isobara, quindi la pressione si mantiene costante al valore di p</t>
    </r>
    <r>
      <rPr>
        <vertAlign val="subscript"/>
        <sz val="11"/>
        <color indexed="8"/>
        <rFont val="Calibri"/>
        <family val="2"/>
      </rPr>
      <t>b</t>
    </r>
  </si>
  <si>
    <r>
      <t xml:space="preserve">Il lavoro è uguale all'area del rettangolo </t>
    </r>
    <r>
      <rPr>
        <b/>
        <sz val="11"/>
        <color indexed="8"/>
        <rFont val="Calibri"/>
        <family val="2"/>
      </rPr>
      <t>bcde</t>
    </r>
  </si>
  <si>
    <r>
      <t>p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)=</t>
    </r>
  </si>
  <si>
    <t>Pertanto la variazione di energia interna sarà, applicando il Primo Principio della Termodinamica: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</si>
  <si>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b-c</t>
    </r>
    <r>
      <rPr>
        <sz val="11"/>
        <color indexed="8"/>
        <rFont val="Times New Roman"/>
        <family val="1"/>
      </rPr>
      <t xml:space="preserve"> = Q</t>
    </r>
    <r>
      <rPr>
        <vertAlign val="subscript"/>
        <sz val="11"/>
        <color indexed="8"/>
        <rFont val="Times New Roman"/>
        <family val="1"/>
      </rPr>
      <t>b-c</t>
    </r>
    <r>
      <rPr>
        <sz val="11"/>
        <color indexed="8"/>
        <rFont val="Times New Roman"/>
        <family val="1"/>
      </rPr>
      <t xml:space="preserve"> -L</t>
    </r>
    <r>
      <rPr>
        <vertAlign val="subscript"/>
        <sz val="11"/>
        <color indexed="8"/>
        <rFont val="Times New Roman"/>
        <family val="1"/>
      </rPr>
      <t xml:space="preserve">b-c </t>
    </r>
    <r>
      <rPr>
        <sz val="11"/>
        <color indexed="8"/>
        <rFont val="Times New Roman"/>
        <family val="1"/>
      </rPr>
      <t>=</t>
    </r>
  </si>
  <si>
    <t>Trasformazione c-a</t>
  </si>
  <si>
    <r>
      <t>Il lavoro è uguale all'area del trapezio a</t>
    </r>
    <r>
      <rPr>
        <b/>
        <sz val="11"/>
        <color indexed="8"/>
        <rFont val="Calibri"/>
        <family val="2"/>
      </rPr>
      <t>cde</t>
    </r>
  </si>
  <si>
    <t>Lciclo</t>
  </si>
  <si>
    <t>Qciclo</t>
  </si>
  <si>
    <r>
      <t>L</t>
    </r>
    <r>
      <rPr>
        <vertAlign val="subscript"/>
        <sz val="11"/>
        <color indexed="8"/>
        <rFont val="Calibri"/>
        <family val="2"/>
      </rPr>
      <t>ab</t>
    </r>
    <r>
      <rPr>
        <sz val="11"/>
        <color theme="1"/>
        <rFont val="Calibri"/>
        <family val="2"/>
      </rPr>
      <t xml:space="preserve"> = 1/2*(p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+p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)*(V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</si>
  <si>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a-b</t>
    </r>
    <r>
      <rPr>
        <sz val="11"/>
        <color indexed="8"/>
        <rFont val="Times New Roman"/>
        <family val="1"/>
      </rPr>
      <t xml:space="preserve"> = Q</t>
    </r>
    <r>
      <rPr>
        <vertAlign val="subscript"/>
        <sz val="11"/>
        <color indexed="8"/>
        <rFont val="Times New Roman"/>
        <family val="1"/>
      </rPr>
      <t xml:space="preserve">a-b </t>
    </r>
    <r>
      <rPr>
        <sz val="11"/>
        <color indexed="8"/>
        <rFont val="Times New Roman"/>
        <family val="1"/>
      </rPr>
      <t>-L</t>
    </r>
    <r>
      <rPr>
        <vertAlign val="subscript"/>
        <sz val="11"/>
        <color indexed="8"/>
        <rFont val="Times New Roman"/>
        <family val="1"/>
      </rPr>
      <t xml:space="preserve">a-b </t>
    </r>
    <r>
      <rPr>
        <sz val="11"/>
        <color indexed="8"/>
        <rFont val="Times New Roman"/>
        <family val="1"/>
      </rPr>
      <t xml:space="preserve">= </t>
    </r>
  </si>
  <si>
    <t>La trasformazione è isocora, quindi il volume si mantiene costante al valore di Vc e L = 0.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</si>
  <si>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c-a</t>
    </r>
    <r>
      <rPr>
        <sz val="11"/>
        <color indexed="8"/>
        <rFont val="Times New Roman"/>
        <family val="1"/>
      </rPr>
      <t xml:space="preserve"> = Q</t>
    </r>
    <r>
      <rPr>
        <vertAlign val="subscript"/>
        <sz val="11"/>
        <color indexed="8"/>
        <rFont val="Times New Roman"/>
        <family val="1"/>
      </rPr>
      <t xml:space="preserve">c-a </t>
    </r>
    <r>
      <rPr>
        <sz val="11"/>
        <color indexed="8"/>
        <rFont val="Times New Roman"/>
        <family val="1"/>
      </rPr>
      <t>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</si>
  <si>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 xml:space="preserve">ciclo </t>
    </r>
    <r>
      <rPr>
        <sz val="11"/>
        <color indexed="8"/>
        <rFont val="Times New Roman"/>
        <family val="1"/>
      </rPr>
      <t>=</t>
    </r>
  </si>
  <si>
    <t>Quadro riasuntivo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</si>
  <si>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=Q-L</t>
    </r>
  </si>
  <si>
    <t>da cui</t>
  </si>
  <si>
    <t>kJ/kgK</t>
  </si>
  <si>
    <t>°C</t>
  </si>
  <si>
    <t>J/kgK</t>
  </si>
  <si>
    <t>Ta</t>
  </si>
  <si>
    <t>Tm</t>
  </si>
  <si>
    <t>D</t>
  </si>
  <si>
    <t>H</t>
  </si>
  <si>
    <t>m3</t>
  </si>
  <si>
    <t>V</t>
  </si>
  <si>
    <t>cm</t>
  </si>
  <si>
    <t>l</t>
  </si>
  <si>
    <t>c</t>
  </si>
  <si>
    <t>r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</si>
  <si>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</si>
  <si>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t>acqua</t>
  </si>
  <si>
    <t>Calcolo il volume del cilindro di metallo</t>
  </si>
  <si>
    <r>
      <t>Vm =</t>
    </r>
    <r>
      <rPr>
        <sz val="11"/>
        <color indexed="8"/>
        <rFont val="Symbol"/>
        <family val="1"/>
      </rPr>
      <t xml:space="preserve"> 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*H/4</t>
    </r>
  </si>
  <si>
    <r>
      <t>m</t>
    </r>
    <r>
      <rPr>
        <vertAlign val="subscript"/>
        <sz val="11"/>
        <color indexed="8"/>
        <rFont val="Calibri"/>
        <family val="2"/>
      </rPr>
      <t xml:space="preserve">m 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 xml:space="preserve">*V </t>
    </r>
  </si>
  <si>
    <t>metallo</t>
  </si>
  <si>
    <t>Calcolo la massa dell'acqua</t>
  </si>
  <si>
    <r>
      <t>m</t>
    </r>
    <r>
      <rPr>
        <vertAlign val="subscript"/>
        <sz val="11"/>
        <color indexed="8"/>
        <rFont val="Calibri"/>
        <family val="2"/>
      </rPr>
      <t xml:space="preserve">a 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*V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</t>
    </r>
  </si>
  <si>
    <t>L=0</t>
  </si>
  <si>
    <t>Per il Primo Principio della Termodinamica applicato al sistema metallo più acqua</t>
  </si>
  <si>
    <t>ma</t>
  </si>
  <si>
    <t>Q=0</t>
  </si>
  <si>
    <t>perché il sistema non scambia lavoro di variazione di volume</t>
  </si>
  <si>
    <t>perché il sistema non scambia con l'esterno</t>
  </si>
  <si>
    <t>quindi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</si>
  <si>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</si>
  <si>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= 0</t>
    </r>
  </si>
  <si>
    <t>Esplicitando si ha:</t>
  </si>
  <si>
    <r>
      <t>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*(Tf-T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)+m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*(Tf-T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) = 0</t>
    </r>
  </si>
  <si>
    <t>Sfruttando la proprietà additiva dell'energia interna si ha:</t>
  </si>
  <si>
    <t>Da cui ricavo la temperatura finale a cui si porta il sistema</t>
  </si>
  <si>
    <t>Tf</t>
  </si>
  <si>
    <r>
      <t>(m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)</t>
    </r>
  </si>
  <si>
    <r>
      <t>Tf=(m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*T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*T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)/</t>
    </r>
  </si>
  <si>
    <t>T</t>
  </si>
  <si>
    <t>C</t>
  </si>
  <si>
    <t>P</t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</si>
  <si>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</si>
  <si>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</si>
  <si>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r>
      <t>kg/m</t>
    </r>
    <r>
      <rPr>
        <vertAlign val="superscript"/>
        <sz val="11"/>
        <color indexed="8"/>
        <rFont val="Calibri"/>
        <family val="2"/>
      </rPr>
      <t>3</t>
    </r>
  </si>
  <si>
    <t>La massa del cilindro è</t>
  </si>
  <si>
    <t>Calcolo il volume del recipiente</t>
  </si>
  <si>
    <r>
      <t>V =</t>
    </r>
    <r>
      <rPr>
        <sz val="11"/>
        <color indexed="8"/>
        <rFont val="Symbol"/>
        <family val="1"/>
      </rPr>
      <t xml:space="preserve"> 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*H/4</t>
    </r>
  </si>
  <si>
    <t>La capacità termica dell'acqua è:</t>
  </si>
  <si>
    <r>
      <t>m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*V</t>
    </r>
    <r>
      <rPr>
        <sz val="11"/>
        <color theme="1"/>
        <rFont val="Calibri"/>
        <family val="2"/>
      </rPr>
      <t xml:space="preserve"> </t>
    </r>
  </si>
  <si>
    <r>
      <t>C = c*m</t>
    </r>
  </si>
  <si>
    <t>kJ/K</t>
  </si>
  <si>
    <t>q =Q/m</t>
  </si>
  <si>
    <t>L'energia termica complessivamente scambiata è Q = m q, quindi:</t>
  </si>
  <si>
    <t xml:space="preserve">Q=q*m </t>
  </si>
  <si>
    <t>Per il Primo Principio della Termodinamica, essendo L= 0, Q è uguale alla variazione di energia interna del sistema: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</si>
  <si>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U = Q =</t>
    </r>
  </si>
  <si>
    <t>Ricavo Tf:</t>
  </si>
  <si>
    <r>
      <rPr>
        <sz val="11"/>
        <color indexed="8"/>
        <rFont val="Calibri"/>
        <family val="2"/>
      </rPr>
      <t>Q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Calibri"/>
        <family val="2"/>
      </rPr>
      <t>= C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 = mc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 = mc(Tf-Ti)</t>
    </r>
  </si>
  <si>
    <t xml:space="preserve">Tf = Ti+Q/(m*c) =Ti+Q/C = </t>
  </si>
  <si>
    <t>p</t>
  </si>
  <si>
    <t>atm</t>
  </si>
  <si>
    <t>Vi</t>
  </si>
  <si>
    <t>Vf</t>
  </si>
  <si>
    <t>Ti</t>
  </si>
  <si>
    <t>Determinare</t>
  </si>
  <si>
    <t>Per una trasformazione isobara il lavoro di variazione di volume è:</t>
  </si>
  <si>
    <t xml:space="preserve">L = p(Vf-Vi) </t>
  </si>
  <si>
    <t>R</t>
  </si>
  <si>
    <t>Il calore scambiato è</t>
  </si>
  <si>
    <t>Q = mcp(Tf-Ti)</t>
  </si>
  <si>
    <t>m= pVi/RTi=</t>
  </si>
  <si>
    <t>Per ricavare la Tf applico l'equazione di stato nelle condizioni finali della trasformazione</t>
  </si>
  <si>
    <t>Dall'equazione di stato dei gas perfetti applicata allo stato iniziale della trasformazione isobara ricavo la massa d'aria:</t>
  </si>
  <si>
    <t>K</t>
  </si>
  <si>
    <t>p*Vf = m*R*Tf</t>
  </si>
  <si>
    <t>Tf= p*Vi/m*R</t>
  </si>
  <si>
    <t>Allora</t>
  </si>
  <si>
    <t>poiché la trasformazione è isobara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</si>
  <si>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= Q</t>
    </r>
  </si>
  <si>
    <t>Il tempo richiesto è:</t>
  </si>
  <si>
    <t>sec</t>
  </si>
  <si>
    <t>h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</si>
  <si>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Q/P</t>
    </r>
  </si>
  <si>
    <t>pVi = m RTi</t>
  </si>
  <si>
    <r>
      <t>Q = mc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(Tf-Ti)</t>
    </r>
  </si>
  <si>
    <t>se divido per mille, ottengo la quantità in kJ: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</si>
  <si>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 -L =</t>
    </r>
  </si>
  <si>
    <t>Nell'equazione di stato dei gas perfetti la temperatura si esprime in gradi Kelvin (K) e la pressione in Pascal (Pa)</t>
  </si>
  <si>
    <t>1 atm = 101325 Pa</t>
  </si>
  <si>
    <r>
      <rPr>
        <sz val="11"/>
        <color theme="1"/>
        <rFont val="Calibri"/>
        <family val="2"/>
      </rPr>
      <t>c</t>
    </r>
    <r>
      <rPr>
        <vertAlign val="subscript"/>
        <sz val="11"/>
        <color indexed="8"/>
        <rFont val="Calibri"/>
        <family val="2"/>
      </rPr>
      <t xml:space="preserve">p = </t>
    </r>
    <r>
      <rPr>
        <sz val="11"/>
        <color theme="1"/>
        <rFont val="Calibri"/>
        <family val="2"/>
      </rPr>
      <t>7/2*R</t>
    </r>
  </si>
  <si>
    <t>a-b</t>
  </si>
  <si>
    <t>b-c</t>
  </si>
  <si>
    <t>c-a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</si>
  <si>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</si>
  <si>
    <t>CICLO</t>
  </si>
  <si>
    <t>Vb = Vc</t>
  </si>
  <si>
    <t xml:space="preserve">Se i calcoli sono corretti, la variazione di energia interna del ciclo (somma algebrica tra il calore totale e il lavoro totale scambiati) deve essere nulla. </t>
  </si>
  <si>
    <t>Un sistema passando dallo stato 1 allo stato 2 lungo la trasformazione 1-A-2 assorbe Q = 209 kJ e fa un lavoro L = 83.6 kJ. Se invece segue la trasformazione 1-B-2, è Q' = 150.48 kJ.</t>
  </si>
  <si>
    <t>a) Quanto vale il lavoro lungo la trasformazione 1-B-2?</t>
  </si>
  <si>
    <t>b) Se L" = -54.34 kJ ritornando da 2 a 1 lungo la linea curva in figura, quanto vale Q" per questa trasformazione?</t>
  </si>
  <si>
    <r>
      <t>c) Se U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41.8 kJ, quanto vale U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?</t>
    </r>
  </si>
  <si>
    <r>
      <t>d) Se U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= 91.96 kJ, quanto vale Q per la trasformazione 1B? E per B2?</t>
    </r>
  </si>
  <si>
    <t>Q'</t>
  </si>
  <si>
    <t>L"</t>
  </si>
  <si>
    <r>
      <t>U</t>
    </r>
    <r>
      <rPr>
        <vertAlign val="subscript"/>
        <sz val="12"/>
        <color indexed="8"/>
        <rFont val="Times New Roman"/>
        <family val="1"/>
      </rPr>
      <t>1</t>
    </r>
  </si>
  <si>
    <r>
      <t>U</t>
    </r>
    <r>
      <rPr>
        <vertAlign val="subscript"/>
        <sz val="12"/>
        <color indexed="8"/>
        <rFont val="Times New Roman"/>
        <family val="1"/>
      </rPr>
      <t>B</t>
    </r>
  </si>
  <si>
    <t>a) Calcolare L' (lavoro lungo la trasformazione 1-B-2)</t>
  </si>
  <si>
    <r>
      <t xml:space="preserve">Noto Q', devo determinare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e trovare L' dall'equazione del Primo Principio della Termodinamica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</si>
  <si>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 xml:space="preserve">1 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</si>
  <si>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Q' - L'</t>
    </r>
  </si>
  <si>
    <r>
      <rPr>
        <b/>
        <sz val="12"/>
        <color indexed="8"/>
        <rFont val="Times New Roman"/>
        <family val="1"/>
      </rPr>
      <t xml:space="preserve">L' = Q'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</si>
  <si>
    <t>La variazione di energia interna è la stessa sia per 1B2 che in 1A2, essendo gli stati iniziali e finali uguali (1 e 2)</t>
  </si>
  <si>
    <r>
      <t xml:space="preserve">Quindi, ricavo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dall'equazione del Primo Primo Principio della Termodinamica applicata alla trasformazione 1A2: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</si>
  <si>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= Q- L</t>
    </r>
  </si>
  <si>
    <r>
      <t xml:space="preserve">Quindi, nota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U, ricavo L' dall'equazione del Primo Primo Principio della Termodinamica applicata alla trasformazione 1B2:</t>
    </r>
  </si>
  <si>
    <r>
      <rPr>
        <b/>
        <sz val="12"/>
        <color indexed="8"/>
        <rFont val="Times New Roman"/>
        <family val="1"/>
      </rPr>
      <t xml:space="preserve">L' = Q'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</si>
  <si>
    <t>(espansione)</t>
  </si>
  <si>
    <t xml:space="preserve">b) Calcolare Q" nella trasformazione 2-1 </t>
  </si>
  <si>
    <r>
      <t xml:space="preserve">Noto L", per determinare Q" devo prima determinare la variazione di energia interna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  <r>
      <rPr>
        <vertAlign val="subscript"/>
        <sz val="12"/>
        <color indexed="8"/>
        <rFont val="Times New Roman"/>
        <family val="1"/>
      </rPr>
      <t>2-1</t>
    </r>
    <r>
      <rPr>
        <sz val="12"/>
        <color indexed="8"/>
        <rFont val="Times New Roman"/>
        <family val="1"/>
      </rPr>
      <t xml:space="preserve"> e poi applicare l'equazione del Primo Principio della Termodinamica alla trasformazione 2-1 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</si>
  <si>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>2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</si>
  <si>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= Q" - L"</t>
    </r>
  </si>
  <si>
    <r>
      <rPr>
        <b/>
        <sz val="12"/>
        <color indexed="8"/>
        <rFont val="Times New Roman"/>
        <family val="1"/>
      </rPr>
      <t xml:space="preserve">Q"=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+ L"</t>
    </r>
  </si>
  <si>
    <t xml:space="preserve">Nella trasformazione 2-1 la variazione di energia interna è uguale in valore assoluto ma di segno opposto a quella delle trasformazioni 1B2 e 1A2, </t>
  </si>
  <si>
    <t>perché il sistema torna indietro partendo dallo stato 2 e arrivando in 1. Quindi: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</si>
  <si>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</si>
  <si>
    <t>Allora:</t>
  </si>
  <si>
    <t xml:space="preserve">Sappiamo che 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</si>
  <si>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 xml:space="preserve">=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</si>
  <si>
    <t>Se si considera come stato finale il punto 1 e come stato iniziale il punto 2</t>
  </si>
  <si>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>=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</si>
  <si>
    <t>Trasformazione 1B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</si>
  <si>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1-B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</si>
  <si>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>1</t>
    </r>
  </si>
  <si>
    <t xml:space="preserve">Sapendo che: </t>
  </si>
  <si>
    <r>
      <t>L' = L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>B-2</t>
    </r>
  </si>
  <si>
    <r>
      <t>L</t>
    </r>
    <r>
      <rPr>
        <b/>
        <vertAlign val="subscript"/>
        <sz val="12"/>
        <color indexed="8"/>
        <rFont val="Times New Roman"/>
        <family val="1"/>
      </rPr>
      <t>B-2</t>
    </r>
    <r>
      <rPr>
        <b/>
        <sz val="12"/>
        <color indexed="8"/>
        <rFont val="Times New Roman"/>
        <family val="1"/>
      </rPr>
      <t xml:space="preserve"> = 0</t>
    </r>
  </si>
  <si>
    <t>B-2 è una trasformazione isocora</t>
  </si>
  <si>
    <r>
      <t>L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= L'</t>
    </r>
  </si>
  <si>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>1-B</t>
    </r>
  </si>
  <si>
    <t>Trasformazione 2B</t>
  </si>
  <si>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>2-B</t>
    </r>
  </si>
  <si>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 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-U</t>
    </r>
    <r>
      <rPr>
        <b/>
        <vertAlign val="subscript"/>
        <sz val="12"/>
        <color indexed="8"/>
        <rFont val="Times New Roman"/>
        <family val="1"/>
      </rPr>
      <t>B</t>
    </r>
  </si>
  <si>
    <t>Esercizio n. 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</si>
</sst>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Symbol"/>
      <family val="1"/>
    </font>
    <font>
      <b/>
      <sz val="12"/>
      <color indexed="8"/>
      <name val="Symbol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Symbol"/>
      <family val="1"/>
    </font>
    <font>
      <vertAlign val="subscript"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9" fillId="0" borderId="0" xfId="0" applyFont="1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  <xf numFmtId="172" fontId="49" fillId="0" borderId="0" xfId="0" applyNumberFormat="1" applyFont="1" applyAlignment="1">
      <alignment/>
    </xf>
    <xf numFmtId="0" fontId="52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238125</xdr:colOff>
      <xdr:row>6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848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21</xdr:row>
      <xdr:rowOff>38100</xdr:rowOff>
    </xdr:to>
    <xdr:pic>
      <xdr:nvPicPr>
        <xdr:cNvPr id="1" name="Immagin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9</xdr:col>
      <xdr:colOff>142875</xdr:colOff>
      <xdr:row>8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915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6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12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L1" sqref="A1:L28"/>
    </sheetView>
  </sheetViews>
  <sheetFormatPr defaultColWidth="9.140625" defaultRowHeight="15"/>
  <cols>
    <col min="2" max="2" width="14.8515625" style="0" customWidth="1"/>
    <col min="3" max="3" width="9.7109375" style="0" bestFit="1" customWidth="1"/>
    <col min="6" max="6" width="17.00390625" style="0" customWidth="1"/>
    <col min="12" max="12" width="10.57421875" style="0" customWidth="1"/>
  </cols>
  <sheetData>
    <row r="1" ht="15">
      <c r="A1" s="1"/>
    </row>
    <row r="9" ht="15">
      <c r="A9" s="4" t="s">
        <v>0</v>
      </c>
    </row>
    <row r="10" spans="1:3" ht="15">
      <c r="A10" t="s">
        <v>1</v>
      </c>
      <c r="B10">
        <v>2</v>
      </c>
      <c r="C10" t="s">
        <v>5</v>
      </c>
    </row>
    <row r="11" spans="1:3" ht="15">
      <c r="A11" t="s">
        <v>2</v>
      </c>
      <c r="B11" s="8">
        <v>-25</v>
      </c>
      <c r="C11" t="s">
        <v>4</v>
      </c>
    </row>
    <row r="12" spans="1:3" ht="15">
      <c r="A12" t="s">
        <v>3</v>
      </c>
      <c r="B12">
        <v>700</v>
      </c>
      <c r="C12" t="s">
        <v>1</v>
      </c>
    </row>
    <row r="13" spans="1:3" ht="15">
      <c r="A13" s="2" t="s">
        <v>21</v>
      </c>
      <c r="B13" s="8">
        <v>-15</v>
      </c>
      <c r="C13" t="s">
        <v>23</v>
      </c>
    </row>
    <row r="14" spans="1:3" ht="17.25">
      <c r="A14" s="2" t="s">
        <v>7</v>
      </c>
      <c r="B14" s="3">
        <v>9.81</v>
      </c>
      <c r="C14" t="s">
        <v>8</v>
      </c>
    </row>
    <row r="16" ht="15">
      <c r="A16" s="4" t="s">
        <v>9</v>
      </c>
    </row>
    <row r="18" ht="15">
      <c r="A18" s="4" t="s">
        <v>10</v>
      </c>
    </row>
    <row r="19" ht="15">
      <c r="A19" t="s">
        <v>13</v>
      </c>
    </row>
    <row r="21" spans="1:5" ht="15">
      <c r="A21" s="5" t="s">
        <v>11</v>
      </c>
      <c r="B21" s="2" t="s">
        <v>12</v>
      </c>
      <c r="D21" s="3" t="s">
        <v>14</v>
      </c>
      <c r="E21" t="s">
        <v>15</v>
      </c>
    </row>
    <row r="22" spans="1:2" ht="15">
      <c r="A22" s="5" t="s">
        <v>11</v>
      </c>
      <c r="B22" s="2" t="s">
        <v>22</v>
      </c>
    </row>
    <row r="24" ht="15">
      <c r="A24" t="s">
        <v>16</v>
      </c>
    </row>
    <row r="26" spans="1:8" ht="15">
      <c r="A26" s="5" t="s">
        <v>17</v>
      </c>
      <c r="B26" s="2" t="s">
        <v>18</v>
      </c>
      <c r="C26" s="7">
        <f>B11-B10*B13-G26</f>
        <v>-8.734</v>
      </c>
      <c r="E26" t="s">
        <v>19</v>
      </c>
      <c r="F26" s="3" t="s">
        <v>20</v>
      </c>
      <c r="G26" s="6">
        <f>B10*B14*B12/1000</f>
        <v>13.734</v>
      </c>
      <c r="H26" t="s">
        <v>4</v>
      </c>
    </row>
    <row r="28" ht="15">
      <c r="A28" t="s">
        <v>24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61"/>
  <sheetViews>
    <sheetView zoomScalePageLayoutView="0" workbookViewId="0" topLeftCell="A27">
      <selection activeCell="C62" sqref="C62"/>
    </sheetView>
  </sheetViews>
  <sheetFormatPr defaultColWidth="9.140625" defaultRowHeight="15"/>
  <cols>
    <col min="1" max="2" width="12.421875" style="0" customWidth="1"/>
    <col min="10" max="10" width="3.57421875" style="0" customWidth="1"/>
    <col min="11" max="11" width="11.28125" style="0" customWidth="1"/>
  </cols>
  <sheetData>
    <row r="3" ht="15">
      <c r="K3" s="4" t="s">
        <v>27</v>
      </c>
    </row>
    <row r="4" spans="11:13" ht="15">
      <c r="K4" t="s">
        <v>29</v>
      </c>
      <c r="L4">
        <v>600</v>
      </c>
      <c r="M4" t="s">
        <v>28</v>
      </c>
    </row>
    <row r="5" spans="11:13" ht="15">
      <c r="K5" t="s">
        <v>30</v>
      </c>
      <c r="L5">
        <v>-750</v>
      </c>
      <c r="M5" t="s">
        <v>28</v>
      </c>
    </row>
    <row r="6" spans="11:13" ht="15">
      <c r="K6" t="s">
        <v>31</v>
      </c>
      <c r="L6">
        <v>250</v>
      </c>
      <c r="M6" t="s">
        <v>28</v>
      </c>
    </row>
    <row r="7" spans="11:13" ht="17.25">
      <c r="K7" t="s">
        <v>39</v>
      </c>
      <c r="L7">
        <v>0.001</v>
      </c>
      <c r="M7" t="s">
        <v>43</v>
      </c>
    </row>
    <row r="8" spans="11:13" ht="17.25">
      <c r="K8" t="s">
        <v>40</v>
      </c>
      <c r="L8">
        <v>0.003</v>
      </c>
      <c r="M8" t="s">
        <v>43</v>
      </c>
    </row>
    <row r="9" spans="11:13" ht="15">
      <c r="K9" t="s">
        <v>42</v>
      </c>
      <c r="L9">
        <f>100000*1</f>
        <v>100000</v>
      </c>
      <c r="M9" t="s">
        <v>26</v>
      </c>
    </row>
    <row r="10" spans="11:13" ht="15">
      <c r="K10" t="s">
        <v>41</v>
      </c>
      <c r="L10">
        <f>100000*2</f>
        <v>200000</v>
      </c>
      <c r="M10" t="s">
        <v>26</v>
      </c>
    </row>
    <row r="13" ht="15">
      <c r="K13" s="4" t="s">
        <v>32</v>
      </c>
    </row>
    <row r="14" spans="11:12" ht="15">
      <c r="K14" t="s">
        <v>33</v>
      </c>
      <c r="L14" t="s">
        <v>34</v>
      </c>
    </row>
    <row r="15" spans="11:12" ht="15">
      <c r="K15" s="2" t="s">
        <v>6</v>
      </c>
      <c r="L15" t="s">
        <v>34</v>
      </c>
    </row>
    <row r="16" spans="11:12" ht="15">
      <c r="K16" t="s">
        <v>33</v>
      </c>
      <c r="L16" t="s">
        <v>35</v>
      </c>
    </row>
    <row r="17" spans="11:12" ht="15">
      <c r="K17" s="2" t="s">
        <v>6</v>
      </c>
      <c r="L17" t="s">
        <v>35</v>
      </c>
    </row>
    <row r="24" ht="15">
      <c r="A24" s="4" t="s">
        <v>10</v>
      </c>
    </row>
    <row r="26" ht="15">
      <c r="A26" t="s">
        <v>49</v>
      </c>
    </row>
    <row r="27" ht="15">
      <c r="A27" t="s">
        <v>50</v>
      </c>
    </row>
    <row r="28" spans="1:4" ht="18">
      <c r="A28" t="s">
        <v>53</v>
      </c>
      <c r="C28">
        <f>1/2*(L9+L10)*(L8-L7)</f>
        <v>300</v>
      </c>
      <c r="D28" t="s">
        <v>28</v>
      </c>
    </row>
    <row r="30" ht="15">
      <c r="A30" t="s">
        <v>47</v>
      </c>
    </row>
    <row r="31" spans="1:4" ht="16.5">
      <c r="A31" s="2" t="s">
        <v>54</v>
      </c>
      <c r="C31">
        <f>L4-C28</f>
        <v>300</v>
      </c>
      <c r="D31" t="s">
        <v>28</v>
      </c>
    </row>
    <row r="32" ht="15">
      <c r="A32" s="2"/>
    </row>
    <row r="33" ht="15">
      <c r="A33" s="2"/>
    </row>
    <row r="34" ht="15">
      <c r="A34" t="s">
        <v>36</v>
      </c>
    </row>
    <row r="35" ht="18">
      <c r="A35" t="s">
        <v>44</v>
      </c>
    </row>
    <row r="36" ht="15">
      <c r="A36" t="s">
        <v>45</v>
      </c>
    </row>
    <row r="37" spans="1:4" ht="18">
      <c r="A37" t="s">
        <v>38</v>
      </c>
      <c r="B37" t="s">
        <v>46</v>
      </c>
      <c r="C37">
        <f>L9*(L7-L8)</f>
        <v>-200</v>
      </c>
      <c r="D37" t="s">
        <v>28</v>
      </c>
    </row>
    <row r="39" ht="15">
      <c r="A39" t="s">
        <v>47</v>
      </c>
    </row>
    <row r="40" spans="1:4" ht="16.5">
      <c r="A40" s="2" t="s">
        <v>48</v>
      </c>
      <c r="C40">
        <f>L5-C37</f>
        <v>-550</v>
      </c>
      <c r="D40" t="s">
        <v>28</v>
      </c>
    </row>
    <row r="41" ht="15">
      <c r="A41" s="2"/>
    </row>
    <row r="42" ht="15">
      <c r="A42" s="2"/>
    </row>
    <row r="43" ht="15">
      <c r="A43" t="s">
        <v>49</v>
      </c>
    </row>
    <row r="44" ht="15">
      <c r="A44" t="s">
        <v>55</v>
      </c>
    </row>
    <row r="45" ht="15">
      <c r="A45" t="s">
        <v>37</v>
      </c>
    </row>
    <row r="46" spans="1:3" ht="16.5">
      <c r="A46" s="2" t="s">
        <v>56</v>
      </c>
      <c r="B46">
        <f>L6</f>
        <v>250</v>
      </c>
      <c r="C46" t="s">
        <v>28</v>
      </c>
    </row>
    <row r="49" spans="1:2" ht="15">
      <c r="A49" t="s">
        <v>51</v>
      </c>
      <c r="B49">
        <f>C37+C28</f>
        <v>100</v>
      </c>
    </row>
    <row r="50" spans="1:2" ht="15">
      <c r="A50" t="s">
        <v>52</v>
      </c>
      <c r="B50">
        <f>L4+L5+L6</f>
        <v>100</v>
      </c>
    </row>
    <row r="52" spans="1:2" ht="16.5">
      <c r="A52" s="2" t="s">
        <v>57</v>
      </c>
      <c r="B52">
        <f>B46+C31+C40</f>
        <v>0</v>
      </c>
    </row>
    <row r="54" ht="15">
      <c r="A54" t="s">
        <v>58</v>
      </c>
    </row>
    <row r="55" spans="1:15" ht="15">
      <c r="A55" s="17"/>
      <c r="B55" s="18" t="s">
        <v>25</v>
      </c>
      <c r="C55" s="18" t="s">
        <v>155</v>
      </c>
      <c r="D55" s="18" t="s">
        <v>2</v>
      </c>
      <c r="E55" s="18" t="s">
        <v>33</v>
      </c>
      <c r="F55" s="18" t="s">
        <v>153</v>
      </c>
      <c r="G55" s="9"/>
      <c r="H55" s="9"/>
      <c r="I55" s="9"/>
      <c r="J55" s="9"/>
      <c r="K55" s="9"/>
      <c r="L55" s="9"/>
      <c r="M55" s="9"/>
      <c r="N55" s="9"/>
      <c r="O55" s="9"/>
    </row>
    <row r="56" spans="1:6" ht="15">
      <c r="A56" s="17" t="s">
        <v>150</v>
      </c>
      <c r="B56" s="19">
        <v>0.001</v>
      </c>
      <c r="C56" s="19">
        <v>0.003</v>
      </c>
      <c r="D56" s="19">
        <v>600</v>
      </c>
      <c r="E56" s="19">
        <f>C28</f>
        <v>300</v>
      </c>
      <c r="F56" s="19">
        <f>D56-E56</f>
        <v>300</v>
      </c>
    </row>
    <row r="57" spans="1:6" ht="15">
      <c r="A57" s="17" t="s">
        <v>151</v>
      </c>
      <c r="B57" s="17"/>
      <c r="C57" s="17"/>
      <c r="D57" s="19">
        <v>-750</v>
      </c>
      <c r="E57" s="19">
        <f>C37</f>
        <v>-200</v>
      </c>
      <c r="F57" s="19">
        <f>D57-E57</f>
        <v>-550</v>
      </c>
    </row>
    <row r="58" spans="1:14" ht="15">
      <c r="A58" s="17" t="s">
        <v>152</v>
      </c>
      <c r="B58" s="17"/>
      <c r="C58" s="17"/>
      <c r="D58" s="19">
        <v>250</v>
      </c>
      <c r="E58" s="19">
        <v>0</v>
      </c>
      <c r="F58" s="19">
        <f>D58</f>
        <v>250</v>
      </c>
      <c r="N58" s="10"/>
    </row>
    <row r="59" spans="1:6" ht="15">
      <c r="A59" s="17" t="s">
        <v>154</v>
      </c>
      <c r="B59" s="17"/>
      <c r="C59" s="17"/>
      <c r="D59" s="19">
        <f>D56+D57+D58</f>
        <v>100</v>
      </c>
      <c r="E59" s="19">
        <f>E56+E57+E58</f>
        <v>100</v>
      </c>
      <c r="F59" s="19">
        <f>F56+F57+F58</f>
        <v>0</v>
      </c>
    </row>
    <row r="61" ht="15">
      <c r="A61" t="s">
        <v>156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9.28125" style="0" customWidth="1"/>
  </cols>
  <sheetData>
    <row r="1" ht="15.75">
      <c r="A1" s="20" t="s">
        <v>202</v>
      </c>
    </row>
    <row r="2" ht="15.75">
      <c r="A2" s="21" t="s">
        <v>157</v>
      </c>
    </row>
    <row r="3" ht="15.75">
      <c r="A3" s="21" t="s">
        <v>158</v>
      </c>
    </row>
    <row r="4" ht="15.75">
      <c r="A4" s="21" t="s">
        <v>159</v>
      </c>
    </row>
    <row r="5" ht="18.75">
      <c r="A5" s="21" t="s">
        <v>160</v>
      </c>
    </row>
    <row r="6" ht="18.75">
      <c r="A6" s="21" t="s">
        <v>161</v>
      </c>
    </row>
    <row r="8" spans="1:18" ht="15.75">
      <c r="A8" s="20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75">
      <c r="A9" s="21" t="s">
        <v>2</v>
      </c>
      <c r="B9" s="21">
        <v>209</v>
      </c>
      <c r="C9" s="21" t="s">
        <v>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.75">
      <c r="A10" s="21" t="s">
        <v>33</v>
      </c>
      <c r="B10" s="21">
        <v>83.6</v>
      </c>
      <c r="C10" s="21" t="s">
        <v>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>
      <c r="A11" s="21" t="s">
        <v>162</v>
      </c>
      <c r="B11" s="21">
        <v>150.48</v>
      </c>
      <c r="C11" s="21" t="s">
        <v>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>
      <c r="A12" s="21" t="s">
        <v>163</v>
      </c>
      <c r="B12" s="21">
        <v>-54.34</v>
      </c>
      <c r="C12" s="21" t="s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8.75">
      <c r="A13" s="21" t="s">
        <v>164</v>
      </c>
      <c r="B13" s="21">
        <v>41.48</v>
      </c>
      <c r="C13" s="21" t="s">
        <v>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8.75">
      <c r="A14" s="21" t="s">
        <v>165</v>
      </c>
      <c r="B14" s="21">
        <v>91.96</v>
      </c>
      <c r="C14" s="21" t="s">
        <v>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3:18" ht="1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8:18" ht="15"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8:18" ht="15"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">
      <c r="A18" s="23" t="s">
        <v>10</v>
      </c>
      <c r="B18" s="22"/>
      <c r="C18" s="22"/>
      <c r="D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.75">
      <c r="A19" s="21" t="s">
        <v>166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4"/>
      <c r="N19" s="21"/>
      <c r="O19" s="21"/>
      <c r="P19" s="21"/>
      <c r="Q19" s="21"/>
      <c r="R19" s="21"/>
    </row>
    <row r="20" spans="1:18" ht="15.75">
      <c r="A20" s="21" t="s">
        <v>167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4"/>
      <c r="N20" s="21"/>
      <c r="O20" s="21"/>
      <c r="P20" s="21"/>
      <c r="Q20" s="21"/>
      <c r="R20" s="21"/>
    </row>
    <row r="21" spans="1:18" ht="17.25">
      <c r="A21" s="25" t="s">
        <v>168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N21" s="21"/>
      <c r="O21" s="21"/>
      <c r="P21" s="21"/>
      <c r="Q21" s="21"/>
      <c r="R21" s="21"/>
    </row>
    <row r="22" spans="1:18" ht="17.25">
      <c r="A22" s="25" t="s">
        <v>169</v>
      </c>
      <c r="B22" s="21"/>
      <c r="C22" s="25" t="s">
        <v>170</v>
      </c>
      <c r="D22" s="21"/>
      <c r="E22" s="21"/>
      <c r="F22" s="21"/>
      <c r="G22" s="21"/>
      <c r="H22" s="21"/>
      <c r="I22" s="21"/>
      <c r="J22" s="21"/>
      <c r="K22" s="21"/>
      <c r="L22" s="21"/>
      <c r="N22" s="21"/>
      <c r="O22" s="21"/>
      <c r="P22" s="21"/>
      <c r="Q22" s="21"/>
      <c r="R22" s="21"/>
    </row>
    <row r="23" spans="1:18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75">
      <c r="A24" s="21" t="s">
        <v>171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.75">
      <c r="A25" s="21" t="s">
        <v>172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.75">
      <c r="A26" s="24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7.25">
      <c r="A27" s="25" t="s">
        <v>173</v>
      </c>
      <c r="C27" s="22"/>
      <c r="D27" s="26">
        <f>B9-B10</f>
        <v>125.4</v>
      </c>
      <c r="E27" s="21" t="s">
        <v>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.75">
      <c r="A28" s="24"/>
      <c r="D28" s="24"/>
      <c r="E28" s="24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.75">
      <c r="A29" s="21" t="s">
        <v>174</v>
      </c>
      <c r="B29" s="22"/>
      <c r="C29" s="22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.75">
      <c r="A30" s="21"/>
      <c r="B30" s="25" t="s">
        <v>175</v>
      </c>
      <c r="C30" s="22"/>
      <c r="D30" s="26">
        <f>B11-D27</f>
        <v>25.079999999999984</v>
      </c>
      <c r="E30" s="21" t="s">
        <v>4</v>
      </c>
      <c r="F30" s="21" t="s">
        <v>176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.75">
      <c r="A32" s="27"/>
      <c r="B32" s="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.75">
      <c r="A33" s="21" t="s">
        <v>177</v>
      </c>
      <c r="C33" s="22"/>
      <c r="D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8.75">
      <c r="A34" s="21" t="s">
        <v>178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22"/>
    </row>
    <row r="35" spans="1:18" ht="17.25">
      <c r="A35" s="25" t="s">
        <v>179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</row>
    <row r="36" spans="1:18" ht="17.25">
      <c r="A36" s="25" t="s">
        <v>180</v>
      </c>
      <c r="B36" s="21"/>
      <c r="C36" s="25" t="s">
        <v>181</v>
      </c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R36" s="22"/>
    </row>
    <row r="37" spans="1:18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5.75">
      <c r="A38" s="21" t="s">
        <v>182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5.75">
      <c r="A39" s="21" t="s">
        <v>183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7.25">
      <c r="A41" s="25" t="s">
        <v>184</v>
      </c>
      <c r="B41" s="22"/>
      <c r="C41" s="22"/>
      <c r="D41" s="22">
        <f>-D27</f>
        <v>-125.4</v>
      </c>
      <c r="E41" s="21" t="s">
        <v>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5">
      <c r="A43" s="22" t="s">
        <v>185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7.25">
      <c r="A44" s="25" t="s">
        <v>181</v>
      </c>
      <c r="B44" s="22"/>
      <c r="C44" s="21">
        <f>D41+B12</f>
        <v>-179.74</v>
      </c>
      <c r="D44" s="21" t="s">
        <v>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8.75">
      <c r="A46" s="21" t="s">
        <v>160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5">
      <c r="A48" s="22" t="s">
        <v>186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7.25">
      <c r="A49" s="25" t="s">
        <v>187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4:18" ht="1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5">
      <c r="A51" s="22" t="s">
        <v>188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7.25">
      <c r="A52" s="25" t="s">
        <v>189</v>
      </c>
      <c r="B52" s="22"/>
      <c r="C52" s="22">
        <f>B13-D41</f>
        <v>166.88</v>
      </c>
      <c r="D52" s="21" t="s">
        <v>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8.75">
      <c r="A55" s="21" t="s">
        <v>161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5">
      <c r="A57" s="22" t="s">
        <v>190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7.25">
      <c r="A58" s="25" t="s">
        <v>191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7.25">
      <c r="A59" s="25" t="s">
        <v>192</v>
      </c>
      <c r="B59" s="22"/>
      <c r="C59" s="28">
        <f>B14-B13</f>
        <v>50.48</v>
      </c>
      <c r="D59" s="21" t="s">
        <v>4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5">
      <c r="A60" s="22" t="s">
        <v>193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7.25">
      <c r="A61" s="22"/>
      <c r="B61" s="29" t="s">
        <v>194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7.25">
      <c r="A62" s="22"/>
      <c r="B62" s="29" t="s">
        <v>195</v>
      </c>
      <c r="D62" s="22" t="s">
        <v>196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7.25">
      <c r="A63" s="22" t="s">
        <v>88</v>
      </c>
      <c r="B63" s="29" t="s">
        <v>197</v>
      </c>
      <c r="C63" s="22">
        <f>D30</f>
        <v>25.079999999999984</v>
      </c>
      <c r="D63" s="21" t="s">
        <v>4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5">
      <c r="A65" s="22" t="s">
        <v>60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7.25">
      <c r="A66" s="25" t="s">
        <v>198</v>
      </c>
      <c r="B66" s="22"/>
      <c r="C66" s="28">
        <f>C59+C63</f>
        <v>75.55999999999997</v>
      </c>
      <c r="D66" s="21" t="s">
        <v>4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5">
      <c r="A68" s="22" t="s">
        <v>199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7.25">
      <c r="A69" s="25" t="s">
        <v>200</v>
      </c>
      <c r="B69" s="22"/>
      <c r="C69" s="22"/>
      <c r="D69" s="29" t="s">
        <v>195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7.25">
      <c r="A71" s="25" t="s">
        <v>201</v>
      </c>
      <c r="B71" s="22"/>
      <c r="C71" s="22"/>
      <c r="D71" s="28">
        <f>C52-B14</f>
        <v>74.92</v>
      </c>
      <c r="E71" s="21" t="s">
        <v>4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8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18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1:18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ht="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1:18" ht="1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ht="1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ht="1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1:18" ht="1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1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1:18" ht="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1:18" ht="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ht="1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spans="1:18" ht="1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ht="1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1:18" ht="1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1:18" ht="1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1:18" ht="1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1:18" ht="1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1:18" ht="1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1:18" ht="1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1:18" ht="1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1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1:18" ht="1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ht="1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ht="1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1:18" ht="1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1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1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ht="1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1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ht="1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ht="1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ht="1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ht="1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ht="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ht="1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1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1:18" ht="1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ht="1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1:18" ht="1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ht="1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18" ht="1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18" ht="1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ht="1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1:18" ht="1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1:18" ht="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ht="1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1:18" ht="1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1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8515625" style="0" customWidth="1"/>
    <col min="2" max="2" width="9.8515625" style="0" customWidth="1"/>
    <col min="10" max="10" width="2.8515625" style="0" customWidth="1"/>
    <col min="11" max="11" width="1.57421875" style="0" customWidth="1"/>
    <col min="12" max="12" width="8.140625" style="0" customWidth="1"/>
    <col min="14" max="14" width="6.28125" style="0" customWidth="1"/>
    <col min="15" max="15" width="6.57421875" style="0" customWidth="1"/>
    <col min="16" max="16" width="5.8515625" style="0" customWidth="1"/>
    <col min="17" max="17" width="3.57421875" style="0" customWidth="1"/>
  </cols>
  <sheetData>
    <row r="2" ht="15">
      <c r="M2" t="s">
        <v>27</v>
      </c>
    </row>
    <row r="3" spans="13:17" ht="17.25">
      <c r="M3" t="s">
        <v>69</v>
      </c>
      <c r="N3">
        <v>800</v>
      </c>
      <c r="O3" t="s">
        <v>71</v>
      </c>
      <c r="P3">
        <f>N3/1000</f>
        <v>0.8</v>
      </c>
      <c r="Q3" t="s">
        <v>43</v>
      </c>
    </row>
    <row r="4" spans="13:17" ht="15">
      <c r="M4" t="s">
        <v>66</v>
      </c>
      <c r="N4">
        <v>38</v>
      </c>
      <c r="O4" t="s">
        <v>70</v>
      </c>
      <c r="P4">
        <v>0.38</v>
      </c>
      <c r="Q4" t="s">
        <v>1</v>
      </c>
    </row>
    <row r="5" spans="13:16" ht="15">
      <c r="M5" t="s">
        <v>67</v>
      </c>
      <c r="N5">
        <v>42</v>
      </c>
      <c r="O5" t="s">
        <v>70</v>
      </c>
      <c r="P5">
        <v>0.42</v>
      </c>
    </row>
    <row r="6" spans="12:15" ht="15">
      <c r="L6" t="s">
        <v>79</v>
      </c>
      <c r="M6" t="s">
        <v>72</v>
      </c>
      <c r="N6">
        <v>500</v>
      </c>
      <c r="O6" t="s">
        <v>63</v>
      </c>
    </row>
    <row r="7" spans="12:15" ht="17.25">
      <c r="L7" t="s">
        <v>79</v>
      </c>
      <c r="M7" s="12" t="s">
        <v>73</v>
      </c>
      <c r="N7">
        <v>4500</v>
      </c>
      <c r="O7" t="s">
        <v>74</v>
      </c>
    </row>
    <row r="8" spans="12:15" ht="17.25">
      <c r="L8" t="s">
        <v>75</v>
      </c>
      <c r="M8" s="12" t="s">
        <v>73</v>
      </c>
      <c r="N8">
        <v>1000</v>
      </c>
      <c r="O8" t="s">
        <v>74</v>
      </c>
    </row>
    <row r="9" spans="12:15" ht="15">
      <c r="L9" t="s">
        <v>75</v>
      </c>
      <c r="M9" t="s">
        <v>72</v>
      </c>
      <c r="N9">
        <v>4.2</v>
      </c>
      <c r="O9" t="s">
        <v>61</v>
      </c>
    </row>
    <row r="10" spans="13:15" ht="15">
      <c r="M10" t="s">
        <v>64</v>
      </c>
      <c r="N10">
        <v>30</v>
      </c>
      <c r="O10" t="s">
        <v>62</v>
      </c>
    </row>
    <row r="11" spans="13:15" ht="15">
      <c r="M11" t="s">
        <v>65</v>
      </c>
      <c r="N11">
        <v>93</v>
      </c>
      <c r="O11" t="s">
        <v>62</v>
      </c>
    </row>
    <row r="13" spans="1:13" ht="15">
      <c r="A13" t="s">
        <v>10</v>
      </c>
      <c r="M13" t="s">
        <v>32</v>
      </c>
    </row>
    <row r="14" ht="15">
      <c r="M14" t="s">
        <v>95</v>
      </c>
    </row>
    <row r="15" ht="15">
      <c r="A15" t="s">
        <v>76</v>
      </c>
    </row>
    <row r="17" spans="1:3" ht="17.25">
      <c r="A17" t="s">
        <v>77</v>
      </c>
      <c r="B17" s="13">
        <f>PI()*P4*P4*P5/4</f>
        <v>0.047632827813728434</v>
      </c>
      <c r="C17" s="10" t="s">
        <v>43</v>
      </c>
    </row>
    <row r="19" ht="15">
      <c r="A19" t="s">
        <v>104</v>
      </c>
    </row>
    <row r="20" spans="1:3" ht="18">
      <c r="A20" t="s">
        <v>78</v>
      </c>
      <c r="B20">
        <f>N7*B17</f>
        <v>214.34772516177796</v>
      </c>
      <c r="C20" t="s">
        <v>5</v>
      </c>
    </row>
    <row r="23" ht="15">
      <c r="A23" t="s">
        <v>80</v>
      </c>
    </row>
    <row r="24" spans="1:3" ht="18">
      <c r="A24" t="s">
        <v>81</v>
      </c>
      <c r="B24">
        <f>N8*P3</f>
        <v>800</v>
      </c>
      <c r="C24" t="s">
        <v>5</v>
      </c>
    </row>
    <row r="27" ht="15">
      <c r="A27" t="s">
        <v>83</v>
      </c>
    </row>
    <row r="28" ht="15">
      <c r="A28" t="s">
        <v>59</v>
      </c>
    </row>
    <row r="29" spans="1:3" ht="15">
      <c r="A29" t="s">
        <v>84</v>
      </c>
      <c r="B29" t="s">
        <v>82</v>
      </c>
      <c r="C29" t="s">
        <v>86</v>
      </c>
    </row>
    <row r="30" spans="2:3" ht="15">
      <c r="B30" t="s">
        <v>85</v>
      </c>
      <c r="C30" t="s">
        <v>87</v>
      </c>
    </row>
    <row r="33" ht="15">
      <c r="A33" t="s">
        <v>88</v>
      </c>
    </row>
    <row r="34" ht="15">
      <c r="A34" t="s">
        <v>89</v>
      </c>
    </row>
    <row r="35" ht="15">
      <c r="A35" t="s">
        <v>93</v>
      </c>
    </row>
    <row r="36" ht="18">
      <c r="A36" t="s">
        <v>90</v>
      </c>
    </row>
    <row r="38" ht="15">
      <c r="A38" t="s">
        <v>91</v>
      </c>
    </row>
    <row r="40" spans="1:4" ht="18">
      <c r="A40" t="s">
        <v>92</v>
      </c>
      <c r="D40" s="7"/>
    </row>
    <row r="42" ht="15">
      <c r="A42" t="s">
        <v>94</v>
      </c>
    </row>
    <row r="45" spans="1:6" ht="18">
      <c r="A45" t="s">
        <v>97</v>
      </c>
      <c r="C45" t="s">
        <v>96</v>
      </c>
      <c r="E45" s="7">
        <f>(B20*N6/1000*N11+B24*N9*N10)/(B20*N6/1000+B24*N9)</f>
        <v>31.947393932408687</v>
      </c>
      <c r="F45" t="s">
        <v>62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0">
      <selection activeCell="D40" sqref="D40"/>
    </sheetView>
  </sheetViews>
  <sheetFormatPr defaultColWidth="9.140625" defaultRowHeight="15"/>
  <cols>
    <col min="1" max="1" width="13.140625" style="0" customWidth="1"/>
    <col min="2" max="2" width="10.140625" style="0" customWidth="1"/>
    <col min="10" max="10" width="6.57421875" style="0" customWidth="1"/>
    <col min="11" max="11" width="1.8515625" style="0" customWidth="1"/>
    <col min="12" max="12" width="0.85546875" style="0" customWidth="1"/>
  </cols>
  <sheetData>
    <row r="1" ht="15">
      <c r="M1" t="s">
        <v>0</v>
      </c>
    </row>
    <row r="2" spans="13:15" ht="15">
      <c r="M2" t="s">
        <v>66</v>
      </c>
      <c r="N2">
        <v>1.5</v>
      </c>
      <c r="O2" t="s">
        <v>1</v>
      </c>
    </row>
    <row r="3" spans="13:15" ht="15">
      <c r="M3" t="s">
        <v>67</v>
      </c>
      <c r="N3">
        <v>0.6</v>
      </c>
      <c r="O3" t="s">
        <v>1</v>
      </c>
    </row>
    <row r="4" spans="13:15" ht="15">
      <c r="M4" t="s">
        <v>98</v>
      </c>
      <c r="N4">
        <v>25</v>
      </c>
      <c r="O4" t="s">
        <v>62</v>
      </c>
    </row>
    <row r="5" spans="13:15" ht="15">
      <c r="M5" t="s">
        <v>111</v>
      </c>
      <c r="N5">
        <v>300</v>
      </c>
      <c r="O5" t="s">
        <v>23</v>
      </c>
    </row>
    <row r="6" spans="13:15" ht="15">
      <c r="M6" t="s">
        <v>100</v>
      </c>
      <c r="N6">
        <v>120</v>
      </c>
      <c r="O6" t="s">
        <v>101</v>
      </c>
    </row>
    <row r="7" spans="13:15" ht="17.25">
      <c r="M7" s="12" t="s">
        <v>73</v>
      </c>
      <c r="N7">
        <v>1000</v>
      </c>
      <c r="O7" t="s">
        <v>103</v>
      </c>
    </row>
    <row r="8" spans="13:15" ht="15">
      <c r="M8" t="s">
        <v>72</v>
      </c>
      <c r="N8">
        <v>4.18</v>
      </c>
      <c r="O8" t="s">
        <v>61</v>
      </c>
    </row>
    <row r="9" ht="15">
      <c r="A9" s="4" t="s">
        <v>10</v>
      </c>
    </row>
    <row r="10" spans="1:13" ht="15">
      <c r="A10" t="s">
        <v>105</v>
      </c>
      <c r="M10" t="s">
        <v>32</v>
      </c>
    </row>
    <row r="11" ht="15">
      <c r="M11" t="s">
        <v>99</v>
      </c>
    </row>
    <row r="12" spans="1:13" ht="17.25">
      <c r="A12" t="s">
        <v>106</v>
      </c>
      <c r="B12" s="6">
        <f>PI()*N2*N2*N3/4</f>
        <v>1.0602875205865552</v>
      </c>
      <c r="C12" t="s">
        <v>68</v>
      </c>
      <c r="M12" t="s">
        <v>95</v>
      </c>
    </row>
    <row r="13" ht="15">
      <c r="M13" t="s">
        <v>102</v>
      </c>
    </row>
    <row r="14" ht="15">
      <c r="A14" t="s">
        <v>80</v>
      </c>
    </row>
    <row r="15" spans="1:3" ht="18">
      <c r="A15" t="s">
        <v>108</v>
      </c>
      <c r="B15">
        <f>N7*B12</f>
        <v>1060.2875205865553</v>
      </c>
      <c r="C15" t="s">
        <v>5</v>
      </c>
    </row>
    <row r="17" ht="15">
      <c r="A17" t="s">
        <v>107</v>
      </c>
    </row>
    <row r="18" spans="1:3" ht="15">
      <c r="A18" t="s">
        <v>109</v>
      </c>
      <c r="B18">
        <f>B15*N8</f>
        <v>4432.001836051801</v>
      </c>
      <c r="C18" t="s">
        <v>110</v>
      </c>
    </row>
    <row r="20" ht="15">
      <c r="A20" t="s">
        <v>112</v>
      </c>
    </row>
    <row r="21" spans="1:3" ht="15">
      <c r="A21" t="s">
        <v>113</v>
      </c>
      <c r="B21" s="8">
        <f>B15*N5</f>
        <v>318086.2561759666</v>
      </c>
      <c r="C21" t="s">
        <v>4</v>
      </c>
    </row>
    <row r="23" ht="15">
      <c r="A23" t="s">
        <v>114</v>
      </c>
    </row>
    <row r="25" spans="1:2" ht="15">
      <c r="A25" s="14" t="s">
        <v>115</v>
      </c>
      <c r="B25" s="8">
        <f>B21</f>
        <v>318086.2561759666</v>
      </c>
    </row>
    <row r="27" ht="15">
      <c r="A27" s="11" t="s">
        <v>117</v>
      </c>
    </row>
    <row r="28" ht="15">
      <c r="A28" t="s">
        <v>116</v>
      </c>
    </row>
    <row r="29" spans="1:4" ht="15">
      <c r="A29" t="s">
        <v>118</v>
      </c>
      <c r="C29" s="7">
        <f>N4+B25/B18</f>
        <v>96.77033492822967</v>
      </c>
      <c r="D29" t="s">
        <v>62</v>
      </c>
    </row>
    <row r="31" ht="15">
      <c r="A31" t="s">
        <v>139</v>
      </c>
    </row>
    <row r="32" spans="1:5" ht="15">
      <c r="A32" t="s">
        <v>142</v>
      </c>
      <c r="B32" s="7">
        <f>B25/N6</f>
        <v>2650.7188014663884</v>
      </c>
      <c r="C32" t="s">
        <v>140</v>
      </c>
      <c r="D32">
        <f>B32/3600</f>
        <v>0.7363107781851079</v>
      </c>
      <c r="E32" t="s">
        <v>141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52">
      <selection activeCell="A20" sqref="A20"/>
    </sheetView>
  </sheetViews>
  <sheetFormatPr defaultColWidth="9.140625" defaultRowHeight="15"/>
  <cols>
    <col min="1" max="1" width="14.140625" style="0" customWidth="1"/>
    <col min="6" max="6" width="9.7109375" style="0" customWidth="1"/>
    <col min="11" max="11" width="2.421875" style="0" customWidth="1"/>
    <col min="14" max="14" width="7.28125" style="0" customWidth="1"/>
  </cols>
  <sheetData>
    <row r="2" ht="15">
      <c r="L2" s="4" t="s">
        <v>27</v>
      </c>
    </row>
    <row r="3" spans="12:14" ht="15">
      <c r="L3" t="s">
        <v>119</v>
      </c>
      <c r="M3">
        <v>50</v>
      </c>
      <c r="N3" t="s">
        <v>120</v>
      </c>
    </row>
    <row r="4" spans="13:14" ht="15">
      <c r="M4">
        <f>M3*101325</f>
        <v>5066250</v>
      </c>
      <c r="N4" t="s">
        <v>26</v>
      </c>
    </row>
    <row r="5" spans="12:14" ht="17.25">
      <c r="L5" t="s">
        <v>121</v>
      </c>
      <c r="M5">
        <v>0.1</v>
      </c>
      <c r="N5" t="s">
        <v>43</v>
      </c>
    </row>
    <row r="6" spans="12:14" ht="17.25">
      <c r="L6" t="s">
        <v>122</v>
      </c>
      <c r="M6">
        <v>0.4</v>
      </c>
      <c r="N6" t="s">
        <v>43</v>
      </c>
    </row>
    <row r="7" spans="12:14" ht="15">
      <c r="L7" t="s">
        <v>123</v>
      </c>
      <c r="M7">
        <v>25</v>
      </c>
      <c r="N7" t="s">
        <v>62</v>
      </c>
    </row>
    <row r="8" spans="12:14" ht="15">
      <c r="L8" t="s">
        <v>127</v>
      </c>
      <c r="M8">
        <v>288</v>
      </c>
      <c r="N8" t="s">
        <v>63</v>
      </c>
    </row>
    <row r="9" spans="12:14" ht="18">
      <c r="L9" s="15" t="s">
        <v>149</v>
      </c>
      <c r="M9">
        <f>7/2*M8</f>
        <v>1008</v>
      </c>
      <c r="N9" t="s">
        <v>63</v>
      </c>
    </row>
    <row r="11" ht="15">
      <c r="L11" t="s">
        <v>124</v>
      </c>
    </row>
    <row r="12" ht="15">
      <c r="L12" t="s">
        <v>33</v>
      </c>
    </row>
    <row r="13" ht="15">
      <c r="L13" t="s">
        <v>2</v>
      </c>
    </row>
    <row r="15" ht="15">
      <c r="A15" t="s">
        <v>147</v>
      </c>
    </row>
    <row r="16" ht="15">
      <c r="A16" t="s">
        <v>148</v>
      </c>
    </row>
    <row r="18" ht="15">
      <c r="A18" t="s">
        <v>125</v>
      </c>
    </row>
    <row r="20" spans="1:6" ht="15">
      <c r="A20" t="s">
        <v>126</v>
      </c>
      <c r="C20">
        <f>M4*(M6-M5)</f>
        <v>1519875.0000000002</v>
      </c>
      <c r="D20" t="s">
        <v>28</v>
      </c>
      <c r="E20">
        <v>1519</v>
      </c>
      <c r="F20" t="s">
        <v>4</v>
      </c>
    </row>
    <row r="22" ht="15">
      <c r="A22" t="s">
        <v>128</v>
      </c>
    </row>
    <row r="24" ht="18">
      <c r="A24" t="s">
        <v>144</v>
      </c>
    </row>
    <row r="26" ht="15">
      <c r="A26" t="s">
        <v>132</v>
      </c>
    </row>
    <row r="27" ht="15">
      <c r="A27" t="s">
        <v>143</v>
      </c>
    </row>
    <row r="28" spans="1:3" ht="15">
      <c r="A28" t="s">
        <v>130</v>
      </c>
      <c r="B28" s="6">
        <f>M4*M5/(M8*(M7+273))</f>
        <v>5.903069071588367</v>
      </c>
      <c r="C28" t="s">
        <v>5</v>
      </c>
    </row>
    <row r="31" ht="15">
      <c r="A31" t="s">
        <v>131</v>
      </c>
    </row>
    <row r="33" ht="15">
      <c r="A33" t="s">
        <v>134</v>
      </c>
    </row>
    <row r="34" spans="1:5" ht="15">
      <c r="A34" t="s">
        <v>135</v>
      </c>
      <c r="B34">
        <f>M4*M6/(M8*B28)</f>
        <v>1192</v>
      </c>
      <c r="C34" t="s">
        <v>133</v>
      </c>
      <c r="D34">
        <f>B34-273</f>
        <v>919</v>
      </c>
      <c r="E34" t="s">
        <v>62</v>
      </c>
    </row>
    <row r="37" ht="15">
      <c r="A37" t="s">
        <v>136</v>
      </c>
    </row>
    <row r="38" spans="1:5" ht="15">
      <c r="A38" t="s">
        <v>129</v>
      </c>
      <c r="B38">
        <f>B28*M9*(D34-M7)</f>
        <v>5319562.499999999</v>
      </c>
      <c r="C38" t="s">
        <v>28</v>
      </c>
      <c r="D38">
        <f>B38/1000</f>
        <v>5319.562499999999</v>
      </c>
      <c r="E38" t="s">
        <v>4</v>
      </c>
    </row>
    <row r="39" spans="1:4" ht="15">
      <c r="A39" t="s">
        <v>138</v>
      </c>
      <c r="B39">
        <f>B38</f>
        <v>5319562.499999999</v>
      </c>
      <c r="C39" t="s">
        <v>28</v>
      </c>
      <c r="D39" t="s">
        <v>137</v>
      </c>
    </row>
    <row r="41" spans="1:3" ht="15">
      <c r="A41" s="3" t="s">
        <v>146</v>
      </c>
      <c r="B41" s="16">
        <f>B39-C20</f>
        <v>3799687.499999999</v>
      </c>
      <c r="C41" t="s">
        <v>28</v>
      </c>
    </row>
    <row r="43" ht="15">
      <c r="A43" t="s">
        <v>145</v>
      </c>
    </row>
    <row r="44" spans="1:3" ht="15">
      <c r="A44" s="3" t="s">
        <v>146</v>
      </c>
      <c r="B44" s="16">
        <f>B41/1000</f>
        <v>3799.687499999999</v>
      </c>
      <c r="C44" t="s">
        <v>4</v>
      </c>
    </row>
    <row r="45" spans="2:3" ht="15">
      <c r="B45">
        <v>3800</v>
      </c>
      <c r="C45" t="s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2021-10-18T15:29:49Z</cp:lastPrinted>
  <dcterms:created xsi:type="dcterms:W3CDTF">2018-10-28T08:54:11Z</dcterms:created>
  <dcterms:modified xsi:type="dcterms:W3CDTF">2021-10-24T08:38:35Z</dcterms:modified>
  <cp:category/>
  <cp:version/>
  <cp:contentType/>
  <cp:contentStatus/>
</cp:coreProperties>
</file>