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Esercizio 1" sheetId="1" r:id="rId1"/>
    <sheet name="Esercizio 2" sheetId="2" r:id="rId2"/>
    <sheet name="Esercizio 3" sheetId="3" r:id="rId3"/>
    <sheet name="Esercizio 4" sheetId="4" r:id="rId4"/>
    <sheet name="Esercizio 5" sheetId="5" r:id="rId5"/>
  </sheets>
  <definedNames/>
  <calcPr fullCalcOnLoad="1"/>
</workbook>
</file>

<file path=xl/sharedStrings.xml><?xml version="1.0" encoding="utf-8"?>
<sst xmlns="http://schemas.openxmlformats.org/spreadsheetml/2006/main" count="200" uniqueCount="136">
  <si>
    <t>L</t>
  </si>
  <si>
    <t>H</t>
  </si>
  <si>
    <t>s</t>
  </si>
  <si>
    <t>m</t>
  </si>
  <si>
    <t>DATI</t>
  </si>
  <si>
    <r>
      <t>T</t>
    </r>
    <r>
      <rPr>
        <vertAlign val="subscript"/>
        <sz val="11"/>
        <color indexed="8"/>
        <rFont val="Calibri"/>
        <family val="2"/>
      </rPr>
      <t>i</t>
    </r>
  </si>
  <si>
    <t>Q</t>
  </si>
  <si>
    <t>°C</t>
  </si>
  <si>
    <t>CALCOLARE</t>
  </si>
  <si>
    <t>c</t>
  </si>
  <si>
    <t>J/kgK</t>
  </si>
  <si>
    <t>V</t>
  </si>
  <si>
    <t>da cui</t>
  </si>
  <si>
    <t>T</t>
  </si>
  <si>
    <t>quindi</t>
  </si>
  <si>
    <t>kJ/kgK</t>
  </si>
  <si>
    <t>kJ</t>
  </si>
  <si>
    <t>P</t>
  </si>
  <si>
    <t>P = Q/t</t>
  </si>
  <si>
    <t>kW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</si>
  <si>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 = (T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-T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</si>
  <si>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t>R</t>
  </si>
  <si>
    <t>p</t>
  </si>
  <si>
    <t>K</t>
  </si>
  <si>
    <t>kg</t>
  </si>
  <si>
    <t>incremento</t>
  </si>
  <si>
    <r>
      <t>Q</t>
    </r>
    <r>
      <rPr>
        <vertAlign val="subscript"/>
        <sz val="11"/>
        <color indexed="8"/>
        <rFont val="Calibri"/>
        <family val="2"/>
      </rPr>
      <t>1,2</t>
    </r>
  </si>
  <si>
    <r>
      <t>L</t>
    </r>
    <r>
      <rPr>
        <vertAlign val="subscript"/>
        <sz val="11"/>
        <color indexed="8"/>
        <rFont val="Calibri"/>
        <family val="2"/>
      </rPr>
      <t>2,1</t>
    </r>
  </si>
  <si>
    <r>
      <t>L</t>
    </r>
    <r>
      <rPr>
        <vertAlign val="subscript"/>
        <sz val="11"/>
        <color indexed="8"/>
        <rFont val="Calibri"/>
        <family val="2"/>
      </rPr>
      <t>1,2</t>
    </r>
  </si>
  <si>
    <r>
      <t>Q</t>
    </r>
    <r>
      <rPr>
        <vertAlign val="subscript"/>
        <sz val="11"/>
        <color indexed="8"/>
        <rFont val="Calibri"/>
        <family val="2"/>
      </rPr>
      <t>2,1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</si>
  <si>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= 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</si>
  <si>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2,2 </t>
    </r>
    <r>
      <rPr>
        <sz val="11"/>
        <color theme="1"/>
        <rFont val="Calibri"/>
        <family val="2"/>
      </rPr>
      <t>= 0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</si>
  <si>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1,2 </t>
    </r>
    <r>
      <rPr>
        <sz val="11"/>
        <color theme="1"/>
        <rFont val="Calibri"/>
        <family val="2"/>
      </rPr>
      <t>=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- L</t>
    </r>
    <r>
      <rPr>
        <vertAlign val="subscript"/>
        <sz val="11"/>
        <color indexed="8"/>
        <rFont val="Calibri"/>
        <family val="2"/>
      </rPr>
      <t>1,2</t>
    </r>
  </si>
  <si>
    <t>180-100</t>
  </si>
  <si>
    <r>
      <t xml:space="preserve"> L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=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=</t>
    </r>
  </si>
  <si>
    <r>
      <t xml:space="preserve"> Q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>2,1</t>
    </r>
  </si>
  <si>
    <t xml:space="preserve">Ricordando che 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</si>
  <si>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</si>
  <si>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r>
      <t xml:space="preserve">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</si>
  <si>
    <r>
      <t xml:space="preserve"> Q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</si>
  <si>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t>Il sistema si raffredda</t>
  </si>
  <si>
    <t>Il sistema si espande</t>
  </si>
  <si>
    <t>Verifica</t>
  </si>
  <si>
    <t>Trattandosi di trasformazione ciclica</t>
  </si>
  <si>
    <t>Q = L</t>
  </si>
  <si>
    <r>
      <t xml:space="preserve"> L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 xml:space="preserve">2,1 </t>
    </r>
  </si>
  <si>
    <r>
      <t xml:space="preserve">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+ Q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</si>
  <si>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t xml:space="preserve">dall'ambiente al sistema </t>
  </si>
  <si>
    <t>Applico il primo principio della termodinamica alla trasformazione 1-2</t>
  </si>
  <si>
    <t>Il sistema si riscalda</t>
  </si>
  <si>
    <t>Esercizio n.1</t>
  </si>
  <si>
    <t>Esercizio n.2</t>
  </si>
  <si>
    <t>Esercizio n.3</t>
  </si>
  <si>
    <t>Esercizio n.4</t>
  </si>
  <si>
    <t>Esercizio n.5</t>
  </si>
  <si>
    <t xml:space="preserve">Un sistema cilindro-pistone verticale contiene acqua e viene riscaldato su un fornello. Durante il processo si trasferiscono all'acqua </t>
  </si>
  <si>
    <r>
      <t>Q</t>
    </r>
    <r>
      <rPr>
        <vertAlign val="subscript"/>
        <sz val="11"/>
        <color indexed="8"/>
        <rFont val="Calibri"/>
        <family val="2"/>
      </rPr>
      <t>e</t>
    </r>
  </si>
  <si>
    <r>
      <t>Q</t>
    </r>
    <r>
      <rPr>
        <vertAlign val="subscript"/>
        <sz val="11"/>
        <color indexed="8"/>
        <rFont val="Calibri"/>
        <family val="2"/>
      </rPr>
      <t>u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</si>
  <si>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</si>
  <si>
    <t>Il sistema subisce una trasformazione di espansione, durante la quale assorbe e cede calore e compie lavoro di espansione.</t>
  </si>
  <si>
    <t>Pertanto la variazione di energia interna si calcola applicando il Primo Principio della Termodinamica</t>
  </si>
  <si>
    <t>Q-L</t>
  </si>
  <si>
    <t>dove:</t>
  </si>
  <si>
    <t>Q = Qe-Qu</t>
  </si>
  <si>
    <t>Qe-Qu-L =</t>
  </si>
  <si>
    <t>Una massa d'aria di 1.2 kg alla pressione di 150 kPa e alla temperatura di 12 °C è contenuta in un sistema cilindro-pistone.</t>
  </si>
  <si>
    <t xml:space="preserve">L'aria viene compressa a una pressione finale di 600 kPa. Durante la trasformazione l'aria scambia calore con l'esterno in </t>
  </si>
  <si>
    <t>modo tale che la temperatura al'interno del cilindro rimanga costante. Si calcoli il lavoro durante la trasformazione.</t>
  </si>
  <si>
    <t>kPa</t>
  </si>
  <si>
    <r>
      <t>p</t>
    </r>
    <r>
      <rPr>
        <vertAlign val="subscript"/>
        <sz val="11"/>
        <color indexed="8"/>
        <rFont val="Calibri"/>
        <family val="2"/>
      </rPr>
      <t>1</t>
    </r>
  </si>
  <si>
    <t>Il lavoro L</t>
  </si>
  <si>
    <t>Il sistema subisce una compressione isoterma. Pertanto, il lavoro si calcola attraverso la seguente espressione:</t>
  </si>
  <si>
    <r>
      <t>p</t>
    </r>
    <r>
      <rPr>
        <vertAlign val="subscript"/>
        <sz val="11"/>
        <color indexed="8"/>
        <rFont val="Calibri"/>
        <family val="2"/>
      </rPr>
      <t>2</t>
    </r>
  </si>
  <si>
    <r>
      <t>L = mRT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ln(p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/p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 =</t>
    </r>
  </si>
  <si>
    <t xml:space="preserve">Calcolare: a) il calore scambiato durante la seconda trasformazione; b) il lavoro e il calore scambiati durante il ciclo </t>
  </si>
  <si>
    <r>
      <t>Q</t>
    </r>
    <r>
      <rPr>
        <vertAlign val="subscript"/>
        <sz val="11"/>
        <color indexed="8"/>
        <rFont val="Calibri"/>
        <family val="2"/>
      </rPr>
      <t>ciclo</t>
    </r>
  </si>
  <si>
    <r>
      <t>L</t>
    </r>
    <r>
      <rPr>
        <vertAlign val="subscript"/>
        <sz val="11"/>
        <color indexed="8"/>
        <rFont val="Calibri"/>
        <family val="2"/>
      </rPr>
      <t>ciclo</t>
    </r>
  </si>
  <si>
    <t>Si applica il Primo Principio della Termodinamica</t>
  </si>
  <si>
    <t>Trasformazione 1-2</t>
  </si>
  <si>
    <t>Poiché il sistema compie un ciclo sarà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</si>
  <si>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= 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</si>
  <si>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 = 0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</si>
  <si>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= 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 </t>
    </r>
  </si>
  <si>
    <t>allora</t>
  </si>
  <si>
    <r>
      <t>Q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indexed="8"/>
        <rFont val="Calibri"/>
        <family val="2"/>
      </rPr>
      <t xml:space="preserve">= 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2,1</t>
    </r>
    <r>
      <rPr>
        <sz val="11"/>
        <color indexed="8"/>
        <rFont val="Calibri"/>
        <family val="2"/>
      </rPr>
      <t>+L</t>
    </r>
    <r>
      <rPr>
        <vertAlign val="subscript"/>
        <sz val="11"/>
        <color indexed="8"/>
        <rFont val="Calibri"/>
        <family val="2"/>
      </rPr>
      <t>2,1</t>
    </r>
  </si>
  <si>
    <t>Il lavoro netto del ciclo è:</t>
  </si>
  <si>
    <r>
      <t>L</t>
    </r>
    <r>
      <rPr>
        <vertAlign val="subscript"/>
        <sz val="11"/>
        <color indexed="8"/>
        <rFont val="Calibri"/>
        <family val="2"/>
      </rPr>
      <t>ciclo</t>
    </r>
    <r>
      <rPr>
        <sz val="11"/>
        <color indexed="8"/>
        <rFont val="Calibri"/>
        <family val="2"/>
      </rPr>
      <t xml:space="preserve"> =</t>
    </r>
  </si>
  <si>
    <r>
      <t xml:space="preserve"> L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+ L</t>
    </r>
    <r>
      <rPr>
        <vertAlign val="subscript"/>
        <sz val="11"/>
        <color indexed="8"/>
        <rFont val="Calibri"/>
        <family val="2"/>
      </rPr>
      <t>2,1</t>
    </r>
  </si>
  <si>
    <t>Il calore netto del ciclo è:</t>
  </si>
  <si>
    <r>
      <t>Q</t>
    </r>
    <r>
      <rPr>
        <vertAlign val="subscript"/>
        <sz val="11"/>
        <color indexed="8"/>
        <rFont val="Calibri"/>
        <family val="2"/>
      </rPr>
      <t>ciclo</t>
    </r>
    <r>
      <rPr>
        <sz val="11"/>
        <color indexed="8"/>
        <rFont val="Calibri"/>
        <family val="2"/>
      </rPr>
      <t xml:space="preserve"> =</t>
    </r>
  </si>
  <si>
    <r>
      <t xml:space="preserve">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+ Q</t>
    </r>
    <r>
      <rPr>
        <vertAlign val="subscript"/>
        <sz val="11"/>
        <color indexed="8"/>
        <rFont val="Calibri"/>
        <family val="2"/>
      </rPr>
      <t>2,1</t>
    </r>
  </si>
  <si>
    <t>Infatti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</si>
  <si>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ciclo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= </t>
    </r>
  </si>
  <si>
    <r>
      <t>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-L</t>
    </r>
    <r>
      <rPr>
        <vertAlign val="subscript"/>
        <sz val="11"/>
        <color indexed="8"/>
        <rFont val="Calibri"/>
        <family val="2"/>
      </rPr>
      <t>1,2</t>
    </r>
  </si>
  <si>
    <r>
      <t>Q</t>
    </r>
    <r>
      <rPr>
        <vertAlign val="subscript"/>
        <sz val="11"/>
        <color indexed="8"/>
        <rFont val="Calibri"/>
        <family val="2"/>
      </rPr>
      <t>ciclo</t>
    </r>
    <r>
      <rPr>
        <sz val="11"/>
        <color theme="1"/>
        <rFont val="Calibri"/>
        <family val="2"/>
      </rPr>
      <t>-L</t>
    </r>
    <r>
      <rPr>
        <vertAlign val="subscript"/>
        <sz val="11"/>
        <color indexed="8"/>
        <rFont val="Calibri"/>
        <family val="2"/>
      </rPr>
      <t>ciclo</t>
    </r>
  </si>
  <si>
    <t>Cioè in una trasformazione ciclica la variazione di energia interna è nulla</t>
  </si>
  <si>
    <t>Una stanza misura 4mx5mx6m e la temperatura dell'aria deve essere riscaldata da 7°C a 23° in 15 min.</t>
  </si>
  <si>
    <t xml:space="preserve">Supponendo che non vi siano dispersioni verso l'esterno e che la pressione atmosferica sia 100 kPa, si </t>
  </si>
  <si>
    <t>determini la potenza di riscaldamento. Si supponga che il calore specifico dell'aria sia costante.</t>
  </si>
  <si>
    <r>
      <t>T</t>
    </r>
    <r>
      <rPr>
        <vertAlign val="subscript"/>
        <sz val="11"/>
        <color indexed="8"/>
        <rFont val="Calibri"/>
        <family val="2"/>
      </rPr>
      <t>f</t>
    </r>
  </si>
  <si>
    <t>t</t>
  </si>
  <si>
    <t>min</t>
  </si>
  <si>
    <t>La potenza termica da erogare affinché T si riscaldi a 23°C</t>
  </si>
  <si>
    <t>Ciò che deve essere riscaldata è la massa d'aria della stanza.</t>
  </si>
  <si>
    <t>Per calcolare la massa d'aria contenuta nella stanza applico l'equazione di stato dei gas perfetti</t>
  </si>
  <si>
    <t>m = pV/RT</t>
  </si>
  <si>
    <t>costante dell'aria secca</t>
  </si>
  <si>
    <t>Il volume dell'aria è quello stanza</t>
  </si>
  <si>
    <t>V =</t>
  </si>
  <si>
    <r>
      <t>m</t>
    </r>
    <r>
      <rPr>
        <vertAlign val="superscript"/>
        <sz val="11"/>
        <color indexed="8"/>
        <rFont val="Calibri"/>
        <family val="2"/>
      </rPr>
      <t>3</t>
    </r>
  </si>
  <si>
    <r>
      <t>m = pV/RT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 xml:space="preserve"> =</t>
    </r>
  </si>
  <si>
    <t>La potenza di riscaldamento è:</t>
  </si>
  <si>
    <r>
      <t>Q = m c</t>
    </r>
    <r>
      <rPr>
        <vertAlign val="subscript"/>
        <sz val="11"/>
        <color indexed="8"/>
        <rFont val="Calibri"/>
        <family val="2"/>
      </rPr>
      <t xml:space="preserve">v </t>
    </r>
    <r>
      <rPr>
        <sz val="11"/>
        <color theme="1"/>
        <rFont val="Calibri"/>
        <family val="2"/>
      </rPr>
      <t xml:space="preserve">(Tf-Ti) = </t>
    </r>
  </si>
  <si>
    <t>Noto il  tempo necessario all'incremento di temperatura, si calcola la potenza</t>
  </si>
  <si>
    <t>Un recipiente a pareti rigide contiene 10 kg di aria alla temperatura di 27 °C e alla pressione di 200 kPa.</t>
  </si>
  <si>
    <t>per calcolare il volume del recipiente occupato dall'aria</t>
  </si>
  <si>
    <r>
      <t>T</t>
    </r>
    <r>
      <rPr>
        <vertAlign val="subscript"/>
        <sz val="11"/>
        <color indexed="8"/>
        <rFont val="Calibri"/>
        <family val="2"/>
      </rPr>
      <t>1</t>
    </r>
  </si>
  <si>
    <t>Il calore trasferito al sistema è:</t>
  </si>
  <si>
    <r>
      <t>Q = m c</t>
    </r>
    <r>
      <rPr>
        <vertAlign val="subscript"/>
        <sz val="11"/>
        <color indexed="8"/>
        <rFont val="Calibri"/>
        <family val="2"/>
      </rPr>
      <t xml:space="preserve">v </t>
    </r>
    <r>
      <rPr>
        <sz val="11"/>
        <color theme="1"/>
        <rFont val="Calibri"/>
        <family val="2"/>
      </rPr>
      <t xml:space="preserve">(T2-T1) </t>
    </r>
  </si>
  <si>
    <t>Noti la massa d'aria, la pressione iniziale e la temperatura iniziale applico l'equazione di stato dei gas perfetti nello stato 1 (stato iniziale del sistema)</t>
  </si>
  <si>
    <r>
      <t>Per calcolare T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applico l'equazione di stato dei gas perfetti nello stato 2 (cioè lo stato finale del sistema)</t>
    </r>
  </si>
  <si>
    <r>
      <t>p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=m RT</t>
    </r>
    <r>
      <rPr>
        <vertAlign val="subscript"/>
        <sz val="11"/>
        <color indexed="8"/>
        <rFont val="Calibri"/>
        <family val="2"/>
      </rPr>
      <t>1</t>
    </r>
  </si>
  <si>
    <r>
      <t>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 mRT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/p</t>
    </r>
    <r>
      <rPr>
        <vertAlign val="subscript"/>
        <sz val="11"/>
        <color indexed="8"/>
        <rFont val="Calibri"/>
        <family val="2"/>
      </rPr>
      <t>1</t>
    </r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</si>
  <si>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=2p</t>
    </r>
    <r>
      <rPr>
        <vertAlign val="subscript"/>
        <sz val="11"/>
        <color indexed="8"/>
        <rFont val="Calibri"/>
        <family val="2"/>
      </rPr>
      <t>1</t>
    </r>
  </si>
  <si>
    <t>Quindi</t>
  </si>
  <si>
    <r>
      <t>T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 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/mR</t>
    </r>
  </si>
  <si>
    <r>
      <t>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perché rimane costante durante il riscaldamento</t>
    </r>
  </si>
  <si>
    <t>50 kJ di calore e le perdite di calore verso l'esterno sono pari a 8 kJ. Il pistone si solleva per effetto dell'evaporazione dell'acqua e vengono</t>
  </si>
  <si>
    <t>compiuti 5 kJ di lavoro di variazione di volume. Determinare la variazione di energia interna durante questo processo.</t>
  </si>
  <si>
    <r>
      <t>*</t>
    </r>
    <r>
      <rPr>
        <b/>
        <sz val="11"/>
        <color indexed="8"/>
        <rFont val="Calibri"/>
        <family val="2"/>
      </rPr>
      <t>Importante</t>
    </r>
    <r>
      <rPr>
        <sz val="11"/>
        <color theme="1"/>
        <rFont val="Calibri"/>
        <family val="2"/>
      </rPr>
      <t xml:space="preserve">: Se Qu lo considero come quantità negativa (segno meno nella cella 9B), devo </t>
    </r>
  </si>
  <si>
    <t>scrivere Q = Qe+Qu</t>
  </si>
  <si>
    <t xml:space="preserve">Un sistema chiuso compie un ciclo costituito da due trasformazioni. Durante la prima trasformazione esso si riscalda ricevendo 40 kJ di calore </t>
  </si>
  <si>
    <t>mentre compie lavoro per 60 kJ. Nella seconda trasformazione viene compiuto sul sistema un lavoro di 45 kJ.</t>
  </si>
  <si>
    <t xml:space="preserve">Per il calcolo di m ho considerato lo stato iniziale, </t>
  </si>
  <si>
    <t>quindi la Ti trasformata in gradi Kelvin (7 + 273 =280 K)</t>
  </si>
  <si>
    <t>Si riscalda l'aria fino a quando la sua pressione diventa doppia. Determinare il volume del recipiente e la quantità di calore trasferita.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</si>
</sst>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right"/>
    </xf>
    <xf numFmtId="0" fontId="0" fillId="0" borderId="0" xfId="0" applyAlignment="1">
      <alignment horizontal="left"/>
    </xf>
    <xf numFmtId="0" fontId="34" fillId="0" borderId="0" xfId="0" applyFont="1" applyAlignment="1">
      <alignment horizontal="right"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8" fontId="34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1" fontId="34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5">
      <selection activeCell="A43" sqref="A43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50</v>
      </c>
    </row>
    <row r="2" ht="15">
      <c r="A2" s="12" t="s">
        <v>55</v>
      </c>
    </row>
    <row r="3" ht="15">
      <c r="A3" s="12" t="s">
        <v>127</v>
      </c>
    </row>
    <row r="4" ht="15">
      <c r="A4" s="12" t="s">
        <v>128</v>
      </c>
    </row>
    <row r="5" ht="15">
      <c r="A5" s="12"/>
    </row>
    <row r="6" ht="15">
      <c r="A6" s="12"/>
    </row>
    <row r="7" ht="15">
      <c r="A7" s="1" t="s">
        <v>4</v>
      </c>
    </row>
    <row r="8" ht="15">
      <c r="A8" s="2"/>
    </row>
    <row r="9" spans="1:3" ht="18">
      <c r="A9" t="s">
        <v>56</v>
      </c>
      <c r="B9">
        <v>50</v>
      </c>
      <c r="C9" t="s">
        <v>16</v>
      </c>
    </row>
    <row r="10" spans="1:4" ht="18">
      <c r="A10" t="s">
        <v>57</v>
      </c>
      <c r="B10">
        <v>8</v>
      </c>
      <c r="C10" t="s">
        <v>16</v>
      </c>
      <c r="D10" t="s">
        <v>25</v>
      </c>
    </row>
    <row r="11" spans="1:4" ht="15">
      <c r="A11" t="s">
        <v>0</v>
      </c>
      <c r="B11">
        <v>5</v>
      </c>
      <c r="C11" t="s">
        <v>16</v>
      </c>
      <c r="D11" t="s">
        <v>47</v>
      </c>
    </row>
    <row r="13" ht="15">
      <c r="A13" s="1" t="s">
        <v>8</v>
      </c>
    </row>
    <row r="14" spans="1:5" ht="18">
      <c r="A14" t="s">
        <v>58</v>
      </c>
      <c r="E14" s="3"/>
    </row>
    <row r="15" spans="2:3" ht="15">
      <c r="B15" s="3"/>
      <c r="C15" s="5"/>
    </row>
    <row r="16" spans="2:3" ht="15">
      <c r="B16" s="4"/>
      <c r="C16" s="5"/>
    </row>
    <row r="17" ht="15">
      <c r="A17" t="s">
        <v>59</v>
      </c>
    </row>
    <row r="18" spans="1:4" ht="15">
      <c r="A18" t="s">
        <v>60</v>
      </c>
      <c r="D18" s="3"/>
    </row>
    <row r="19" ht="15">
      <c r="D19" s="3"/>
    </row>
    <row r="20" spans="1:3" ht="18">
      <c r="A20" s="3" t="s">
        <v>30</v>
      </c>
      <c r="B20" t="s">
        <v>61</v>
      </c>
      <c r="C20" t="s">
        <v>62</v>
      </c>
    </row>
    <row r="21" spans="3:4" ht="15">
      <c r="C21" t="s">
        <v>63</v>
      </c>
      <c r="D21" t="s">
        <v>129</v>
      </c>
    </row>
    <row r="22" ht="15">
      <c r="D22" t="s">
        <v>130</v>
      </c>
    </row>
    <row r="23" spans="1:4" ht="18">
      <c r="A23" s="3" t="s">
        <v>30</v>
      </c>
      <c r="B23" t="s">
        <v>64</v>
      </c>
      <c r="C23">
        <f>B9-B10-B11</f>
        <v>37</v>
      </c>
      <c r="D23" t="s">
        <v>16</v>
      </c>
    </row>
    <row r="25" spans="1:4" ht="18">
      <c r="A25" t="s">
        <v>28</v>
      </c>
      <c r="B25" s="6"/>
      <c r="C25" s="3"/>
      <c r="D25" s="6"/>
    </row>
    <row r="26" spans="1:4" ht="15">
      <c r="A26" t="s">
        <v>48</v>
      </c>
      <c r="B26" s="6"/>
      <c r="C26" s="3"/>
      <c r="D26" s="6"/>
    </row>
    <row r="27" spans="2:4" ht="15">
      <c r="B27" s="6"/>
      <c r="C27" s="3"/>
      <c r="D27" s="6"/>
    </row>
    <row r="28" spans="1:9" ht="18">
      <c r="A28" t="s">
        <v>32</v>
      </c>
      <c r="D28" s="3"/>
      <c r="H28" s="7"/>
      <c r="I28" s="1"/>
    </row>
    <row r="30" ht="15">
      <c r="A30" t="s">
        <v>12</v>
      </c>
    </row>
    <row r="31" spans="1:5" ht="18">
      <c r="A31" t="s">
        <v>34</v>
      </c>
      <c r="B31" t="s">
        <v>33</v>
      </c>
      <c r="C31">
        <v>80</v>
      </c>
      <c r="D31" t="s">
        <v>16</v>
      </c>
      <c r="E31" t="s">
        <v>41</v>
      </c>
    </row>
    <row r="34" ht="18">
      <c r="A34" t="s">
        <v>29</v>
      </c>
    </row>
    <row r="35" ht="18">
      <c r="A35" t="s">
        <v>35</v>
      </c>
    </row>
    <row r="37" spans="1:3" ht="18">
      <c r="A37" t="s">
        <v>36</v>
      </c>
      <c r="B37" s="3" t="s">
        <v>30</v>
      </c>
      <c r="C37" t="s">
        <v>31</v>
      </c>
    </row>
    <row r="38" spans="1:5" ht="18">
      <c r="A38" t="s">
        <v>14</v>
      </c>
      <c r="B38" s="3" t="s">
        <v>37</v>
      </c>
      <c r="C38" s="11" t="s">
        <v>38</v>
      </c>
      <c r="D38">
        <f>-B10</f>
        <v>-8</v>
      </c>
      <c r="E38" t="s">
        <v>16</v>
      </c>
    </row>
    <row r="40" spans="1:4" ht="18">
      <c r="A40" t="s">
        <v>39</v>
      </c>
      <c r="B40">
        <f>D38+B11</f>
        <v>-3</v>
      </c>
      <c r="C40" t="s">
        <v>16</v>
      </c>
      <c r="D40" t="s">
        <v>40</v>
      </c>
    </row>
    <row r="43" spans="1:6" ht="15">
      <c r="A43" t="s">
        <v>42</v>
      </c>
      <c r="B43" s="6"/>
      <c r="C43" s="3"/>
      <c r="D43" s="6"/>
      <c r="F43" s="6"/>
    </row>
    <row r="44" ht="15">
      <c r="A44" s="17" t="s">
        <v>43</v>
      </c>
    </row>
    <row r="45" ht="15">
      <c r="A45" t="s">
        <v>44</v>
      </c>
    </row>
    <row r="46" spans="1:6" ht="18">
      <c r="A46" s="3" t="s">
        <v>46</v>
      </c>
      <c r="B46" t="s">
        <v>45</v>
      </c>
      <c r="F46" s="6"/>
    </row>
    <row r="47" spans="1:2" ht="15">
      <c r="A47">
        <f>B9+B40</f>
        <v>47</v>
      </c>
      <c r="B47">
        <f>C31+B11</f>
        <v>85</v>
      </c>
    </row>
    <row r="50" spans="4:9" ht="15">
      <c r="D50" s="3"/>
      <c r="H50" s="7"/>
      <c r="I50" s="1"/>
    </row>
    <row r="51" spans="6:7" ht="15">
      <c r="F51" s="3"/>
      <c r="G51" s="5"/>
    </row>
    <row r="52" ht="15">
      <c r="G52" s="3"/>
    </row>
    <row r="58" spans="4:9" ht="15">
      <c r="D58" s="3"/>
      <c r="H58" s="1"/>
      <c r="I58" s="1"/>
    </row>
    <row r="60" ht="15">
      <c r="G60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34" sqref="A34:H34"/>
    </sheetView>
  </sheetViews>
  <sheetFormatPr defaultColWidth="9.140625" defaultRowHeight="15"/>
  <cols>
    <col min="1" max="1" width="17.8515625" style="0" customWidth="1"/>
    <col min="2" max="2" width="16.421875" style="0" customWidth="1"/>
    <col min="3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51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6" ht="15">
      <c r="A6" t="s">
        <v>4</v>
      </c>
    </row>
    <row r="7" spans="1:5" ht="15">
      <c r="A7" t="s">
        <v>3</v>
      </c>
      <c r="B7">
        <v>1.2</v>
      </c>
      <c r="C7" t="s">
        <v>24</v>
      </c>
      <c r="E7" s="3"/>
    </row>
    <row r="8" spans="1:3" ht="18">
      <c r="A8" t="s">
        <v>69</v>
      </c>
      <c r="B8">
        <v>150</v>
      </c>
      <c r="C8" t="s">
        <v>68</v>
      </c>
    </row>
    <row r="9" spans="1:5" ht="15">
      <c r="A9" s="2" t="s">
        <v>13</v>
      </c>
      <c r="B9">
        <v>12</v>
      </c>
      <c r="C9" t="s">
        <v>7</v>
      </c>
      <c r="D9">
        <f>B9+273</f>
        <v>285</v>
      </c>
      <c r="E9" t="s">
        <v>23</v>
      </c>
    </row>
    <row r="10" spans="1:3" ht="18">
      <c r="A10" t="s">
        <v>72</v>
      </c>
      <c r="B10">
        <v>600</v>
      </c>
      <c r="C10" t="s">
        <v>68</v>
      </c>
    </row>
    <row r="11" spans="1:5" ht="15">
      <c r="A11" s="5" t="s">
        <v>21</v>
      </c>
      <c r="B11">
        <v>287.13</v>
      </c>
      <c r="C11" t="s">
        <v>10</v>
      </c>
      <c r="D11">
        <f>B11/1000</f>
        <v>0.28713</v>
      </c>
      <c r="E11" t="s">
        <v>15</v>
      </c>
    </row>
    <row r="12" ht="15">
      <c r="A12" s="5"/>
    </row>
    <row r="15" ht="15">
      <c r="A15" s="1" t="s">
        <v>8</v>
      </c>
    </row>
    <row r="16" spans="1:5" ht="15">
      <c r="A16" t="s">
        <v>70</v>
      </c>
      <c r="E16" s="3"/>
    </row>
    <row r="17" spans="2:3" ht="15">
      <c r="B17" s="3"/>
      <c r="C17" s="5"/>
    </row>
    <row r="18" ht="15">
      <c r="A18" t="s">
        <v>71</v>
      </c>
    </row>
    <row r="19" spans="2:4" ht="15">
      <c r="B19" s="6"/>
      <c r="C19" s="3"/>
      <c r="D19" s="6"/>
    </row>
    <row r="20" spans="1:4" ht="18">
      <c r="A20" t="s">
        <v>73</v>
      </c>
      <c r="B20" s="14">
        <f>B7*D11*D9*LN(B8/B10)</f>
        <v>-136.13197136865713</v>
      </c>
      <c r="C20" s="5" t="s">
        <v>16</v>
      </c>
      <c r="D20" s="6"/>
    </row>
    <row r="21" spans="2:4" ht="15">
      <c r="B21" s="6"/>
      <c r="C21" s="3"/>
      <c r="D21" s="6"/>
    </row>
    <row r="22" spans="1:9" ht="15">
      <c r="A22" s="9"/>
      <c r="D22" s="3"/>
      <c r="H22" s="7"/>
      <c r="I22" s="1"/>
    </row>
    <row r="23" ht="15">
      <c r="A23" s="6"/>
    </row>
    <row r="25" ht="15">
      <c r="B25" s="3"/>
    </row>
    <row r="30" spans="2:6" ht="15">
      <c r="B30" s="3"/>
      <c r="E30" s="3"/>
      <c r="F30" s="10"/>
    </row>
    <row r="31" ht="15">
      <c r="B31" s="3"/>
    </row>
    <row r="34" spans="2:6" ht="15">
      <c r="B34" s="6"/>
      <c r="C34" s="3"/>
      <c r="D34" s="6"/>
      <c r="F34" s="6"/>
    </row>
    <row r="35" ht="15">
      <c r="A35" s="8"/>
    </row>
    <row r="37" ht="15">
      <c r="F37" s="6"/>
    </row>
    <row r="41" spans="4:9" ht="15">
      <c r="D41" s="3"/>
      <c r="H41" s="7"/>
      <c r="I41" s="1"/>
    </row>
    <row r="42" spans="6:7" ht="15">
      <c r="F42" s="3"/>
      <c r="G42" s="5"/>
    </row>
    <row r="43" ht="15">
      <c r="G43" s="3"/>
    </row>
    <row r="49" spans="4:9" ht="15">
      <c r="D49" s="3"/>
      <c r="H49" s="1"/>
      <c r="I49" s="1"/>
    </row>
    <row r="51" ht="15">
      <c r="G51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0">
      <selection activeCell="A30" sqref="A30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52</v>
      </c>
    </row>
    <row r="2" ht="15">
      <c r="A2" s="12" t="s">
        <v>131</v>
      </c>
    </row>
    <row r="3" ht="15">
      <c r="A3" s="12" t="s">
        <v>132</v>
      </c>
    </row>
    <row r="4" ht="15">
      <c r="A4" t="s">
        <v>74</v>
      </c>
    </row>
    <row r="5" ht="15">
      <c r="A5" s="1" t="s">
        <v>4</v>
      </c>
    </row>
    <row r="6" spans="1:3" ht="18">
      <c r="A6" t="s">
        <v>26</v>
      </c>
      <c r="B6">
        <v>40</v>
      </c>
      <c r="C6" t="s">
        <v>16</v>
      </c>
    </row>
    <row r="7" spans="1:4" ht="18">
      <c r="A7" t="s">
        <v>28</v>
      </c>
      <c r="B7">
        <v>60</v>
      </c>
      <c r="C7" t="s">
        <v>16</v>
      </c>
      <c r="D7" t="s">
        <v>25</v>
      </c>
    </row>
    <row r="8" spans="1:4" ht="18">
      <c r="A8" t="s">
        <v>27</v>
      </c>
      <c r="B8">
        <v>-45</v>
      </c>
      <c r="C8" t="s">
        <v>16</v>
      </c>
      <c r="D8" t="s">
        <v>47</v>
      </c>
    </row>
    <row r="9" ht="15">
      <c r="A9" s="1" t="s">
        <v>8</v>
      </c>
    </row>
    <row r="10" spans="1:5" ht="18">
      <c r="A10" t="s">
        <v>29</v>
      </c>
      <c r="E10" s="3"/>
    </row>
    <row r="11" spans="1:3" ht="18">
      <c r="A11" t="s">
        <v>75</v>
      </c>
      <c r="B11" s="3"/>
      <c r="C11" s="5"/>
    </row>
    <row r="12" spans="1:3" ht="18">
      <c r="A12" t="s">
        <v>76</v>
      </c>
      <c r="B12" s="4"/>
      <c r="C12" s="5"/>
    </row>
    <row r="14" spans="1:4" ht="15">
      <c r="A14" t="s">
        <v>77</v>
      </c>
      <c r="D14" s="3"/>
    </row>
    <row r="15" spans="1:4" ht="15">
      <c r="A15" t="s">
        <v>78</v>
      </c>
      <c r="D15" s="3"/>
    </row>
    <row r="16" spans="1:4" ht="18">
      <c r="A16" s="3" t="s">
        <v>80</v>
      </c>
      <c r="B16" t="s">
        <v>93</v>
      </c>
      <c r="C16">
        <f>B6-B7</f>
        <v>-20</v>
      </c>
      <c r="D16" t="s">
        <v>16</v>
      </c>
    </row>
    <row r="17" ht="15">
      <c r="A17" t="s">
        <v>79</v>
      </c>
    </row>
    <row r="18" spans="1:2" ht="18">
      <c r="A18" s="3" t="s">
        <v>30</v>
      </c>
      <c r="B18" s="3" t="s">
        <v>81</v>
      </c>
    </row>
    <row r="19" spans="1:4" ht="18">
      <c r="A19" t="s">
        <v>14</v>
      </c>
      <c r="B19" s="3" t="s">
        <v>82</v>
      </c>
      <c r="C19">
        <f>-C16</f>
        <v>20</v>
      </c>
      <c r="D19" t="s">
        <v>16</v>
      </c>
    </row>
    <row r="21" spans="1:4" ht="18">
      <c r="A21" t="s">
        <v>83</v>
      </c>
      <c r="B21" t="s">
        <v>84</v>
      </c>
      <c r="C21" s="3">
        <f>C19+B8</f>
        <v>-25</v>
      </c>
      <c r="D21" t="s">
        <v>16</v>
      </c>
    </row>
    <row r="22" spans="2:4" ht="15">
      <c r="B22" s="6"/>
      <c r="C22" s="3"/>
      <c r="D22" s="6"/>
    </row>
    <row r="23" spans="1:4" ht="15">
      <c r="A23" t="s">
        <v>85</v>
      </c>
      <c r="B23" s="6"/>
      <c r="C23" s="3"/>
      <c r="D23" s="6"/>
    </row>
    <row r="24" spans="1:9" ht="18">
      <c r="A24" s="3" t="s">
        <v>86</v>
      </c>
      <c r="B24" t="s">
        <v>87</v>
      </c>
      <c r="C24">
        <f>B7+B8</f>
        <v>15</v>
      </c>
      <c r="D24" t="s">
        <v>16</v>
      </c>
      <c r="E24" t="s">
        <v>41</v>
      </c>
      <c r="H24" s="7"/>
      <c r="I24" s="1"/>
    </row>
    <row r="26" ht="15">
      <c r="A26" t="s">
        <v>88</v>
      </c>
    </row>
    <row r="27" spans="1:5" ht="18">
      <c r="A27" s="3" t="s">
        <v>89</v>
      </c>
      <c r="B27" t="s">
        <v>90</v>
      </c>
      <c r="C27">
        <f>B6+C21</f>
        <v>15</v>
      </c>
      <c r="D27" t="s">
        <v>16</v>
      </c>
      <c r="E27" t="s">
        <v>49</v>
      </c>
    </row>
    <row r="29" spans="1:4" ht="18">
      <c r="A29" t="s">
        <v>91</v>
      </c>
      <c r="B29" s="3" t="s">
        <v>92</v>
      </c>
      <c r="C29" t="s">
        <v>94</v>
      </c>
      <c r="D29" s="11">
        <f>C27-C24</f>
        <v>0</v>
      </c>
    </row>
    <row r="30" ht="15">
      <c r="A30" t="s">
        <v>95</v>
      </c>
    </row>
    <row r="36" spans="2:6" ht="15">
      <c r="B36" s="6"/>
      <c r="C36" s="3"/>
      <c r="D36" s="6"/>
      <c r="F36" s="6"/>
    </row>
    <row r="37" ht="15">
      <c r="A37" s="8"/>
    </row>
    <row r="39" spans="1:6" ht="15">
      <c r="A39" s="3"/>
      <c r="F39" s="6"/>
    </row>
    <row r="43" spans="4:9" ht="15">
      <c r="D43" s="3"/>
      <c r="H43" s="7"/>
      <c r="I43" s="1"/>
    </row>
    <row r="44" spans="6:7" ht="15">
      <c r="F44" s="3"/>
      <c r="G44" s="5"/>
    </row>
    <row r="45" ht="15">
      <c r="G45" s="3"/>
    </row>
    <row r="51" spans="4:9" ht="15">
      <c r="D51" s="3"/>
      <c r="H51" s="1"/>
      <c r="I51" s="1"/>
    </row>
    <row r="53" ht="15">
      <c r="G53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1">
      <selection activeCell="G32" sqref="G32:H32"/>
    </sheetView>
  </sheetViews>
  <sheetFormatPr defaultColWidth="9.140625" defaultRowHeight="15"/>
  <cols>
    <col min="1" max="1" width="15.7109375" style="0" customWidth="1"/>
    <col min="2" max="2" width="16.421875" style="0" customWidth="1"/>
    <col min="3" max="4" width="11.140625" style="0" customWidth="1"/>
    <col min="5" max="5" width="14.5742187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t="s">
        <v>53</v>
      </c>
    </row>
    <row r="2" ht="15">
      <c r="A2" s="12" t="s">
        <v>96</v>
      </c>
    </row>
    <row r="3" ht="15">
      <c r="A3" s="12" t="s">
        <v>97</v>
      </c>
    </row>
    <row r="4" ht="15">
      <c r="A4" s="12" t="s">
        <v>98</v>
      </c>
    </row>
    <row r="5" ht="15">
      <c r="A5" t="s">
        <v>4</v>
      </c>
    </row>
    <row r="6" spans="1:3" ht="15">
      <c r="A6" t="s">
        <v>9</v>
      </c>
      <c r="B6">
        <v>0.718</v>
      </c>
      <c r="C6" t="s">
        <v>15</v>
      </c>
    </row>
    <row r="7" spans="1:3" ht="15">
      <c r="A7" t="s">
        <v>0</v>
      </c>
      <c r="B7">
        <v>6</v>
      </c>
      <c r="C7" t="s">
        <v>3</v>
      </c>
    </row>
    <row r="8" spans="1:3" ht="15">
      <c r="A8" t="s">
        <v>17</v>
      </c>
      <c r="B8">
        <v>5</v>
      </c>
      <c r="C8" t="s">
        <v>3</v>
      </c>
    </row>
    <row r="9" spans="1:4" ht="15">
      <c r="A9" t="s">
        <v>1</v>
      </c>
      <c r="B9">
        <v>4</v>
      </c>
      <c r="C9" t="s">
        <v>3</v>
      </c>
      <c r="D9" s="3"/>
    </row>
    <row r="10" spans="1:4" ht="18">
      <c r="A10" t="s">
        <v>5</v>
      </c>
      <c r="B10">
        <v>7</v>
      </c>
      <c r="C10" t="s">
        <v>7</v>
      </c>
      <c r="D10" s="3">
        <f>B10+273</f>
        <v>280</v>
      </c>
    </row>
    <row r="11" spans="1:3" ht="18">
      <c r="A11" t="s">
        <v>99</v>
      </c>
      <c r="B11">
        <v>23</v>
      </c>
      <c r="C11" t="s">
        <v>7</v>
      </c>
    </row>
    <row r="12" spans="1:5" ht="15">
      <c r="A12" t="s">
        <v>100</v>
      </c>
      <c r="B12">
        <v>15</v>
      </c>
      <c r="C12" t="s">
        <v>101</v>
      </c>
      <c r="D12">
        <f>B12*60</f>
        <v>900</v>
      </c>
      <c r="E12" t="s">
        <v>2</v>
      </c>
    </row>
    <row r="13" spans="1:3" ht="15">
      <c r="A13" t="s">
        <v>22</v>
      </c>
      <c r="B13">
        <v>100</v>
      </c>
      <c r="C13" t="s">
        <v>68</v>
      </c>
    </row>
    <row r="14" spans="1:4" ht="15">
      <c r="A14" s="5" t="s">
        <v>21</v>
      </c>
      <c r="B14">
        <v>0.287</v>
      </c>
      <c r="C14" t="s">
        <v>15</v>
      </c>
      <c r="D14" t="s">
        <v>106</v>
      </c>
    </row>
    <row r="16" ht="15">
      <c r="A16" s="1" t="s">
        <v>8</v>
      </c>
    </row>
    <row r="17" spans="1:7" ht="18">
      <c r="A17" t="s">
        <v>102</v>
      </c>
      <c r="E17" s="3" t="s">
        <v>20</v>
      </c>
      <c r="F17">
        <f>B11-B10</f>
        <v>16</v>
      </c>
      <c r="G17" t="s">
        <v>7</v>
      </c>
    </row>
    <row r="18" spans="2:3" ht="15">
      <c r="B18" s="3"/>
      <c r="C18" s="5"/>
    </row>
    <row r="19" spans="1:3" ht="15">
      <c r="A19" t="s">
        <v>103</v>
      </c>
      <c r="B19" s="4"/>
      <c r="C19" s="5"/>
    </row>
    <row r="20" ht="15">
      <c r="A20" t="s">
        <v>104</v>
      </c>
    </row>
    <row r="22" ht="15">
      <c r="A22" t="s">
        <v>105</v>
      </c>
    </row>
    <row r="24" ht="15">
      <c r="A24" t="s">
        <v>107</v>
      </c>
    </row>
    <row r="25" spans="1:4" ht="17.25">
      <c r="A25" t="s">
        <v>108</v>
      </c>
      <c r="B25" s="8">
        <f>B7*B8*B9</f>
        <v>120</v>
      </c>
      <c r="C25" s="3" t="s">
        <v>109</v>
      </c>
      <c r="D25" s="6"/>
    </row>
    <row r="26" spans="1:5" ht="18">
      <c r="A26" t="s">
        <v>110</v>
      </c>
      <c r="B26" s="15">
        <f>B13*B25/(B14*(B10+273))</f>
        <v>149.32802389248383</v>
      </c>
      <c r="C26" s="3" t="s">
        <v>24</v>
      </c>
      <c r="D26" s="6"/>
      <c r="E26" t="s">
        <v>133</v>
      </c>
    </row>
    <row r="27" spans="2:5" ht="15">
      <c r="B27" s="8"/>
      <c r="C27" s="3"/>
      <c r="D27" s="6"/>
      <c r="E27" t="s">
        <v>134</v>
      </c>
    </row>
    <row r="28" spans="1:4" ht="15">
      <c r="A28" t="s">
        <v>111</v>
      </c>
      <c r="B28" s="8"/>
      <c r="C28" s="3"/>
      <c r="D28" s="6"/>
    </row>
    <row r="29" spans="1:4" ht="15">
      <c r="A29" t="s">
        <v>18</v>
      </c>
      <c r="B29" s="8"/>
      <c r="C29" s="3"/>
      <c r="D29" s="6"/>
    </row>
    <row r="30" spans="2:4" ht="15">
      <c r="B30" s="6"/>
      <c r="C30" s="3"/>
      <c r="D30" s="6"/>
    </row>
    <row r="31" spans="1:4" ht="18">
      <c r="A31" t="s">
        <v>112</v>
      </c>
      <c r="B31" s="16">
        <f>B26*B6*F17</f>
        <v>1715.480338476854</v>
      </c>
      <c r="C31" s="3" t="s">
        <v>16</v>
      </c>
      <c r="D31" s="6"/>
    </row>
    <row r="32" spans="1:9" ht="15">
      <c r="A32" t="s">
        <v>113</v>
      </c>
      <c r="D32" s="3"/>
      <c r="F32" s="3" t="s">
        <v>18</v>
      </c>
      <c r="G32" s="13">
        <f>B31/D12</f>
        <v>1.9060892649742822</v>
      </c>
      <c r="H32" t="s">
        <v>19</v>
      </c>
      <c r="I32" s="1"/>
    </row>
    <row r="44" spans="2:6" ht="15">
      <c r="B44" s="6"/>
      <c r="C44" s="3"/>
      <c r="D44" s="6"/>
      <c r="F44" s="6"/>
    </row>
    <row r="45" ht="15">
      <c r="A45" s="8"/>
    </row>
    <row r="47" ht="15">
      <c r="F47" s="6"/>
    </row>
    <row r="51" spans="4:9" ht="15">
      <c r="D51" s="3"/>
      <c r="H51" s="7"/>
      <c r="I51" s="1"/>
    </row>
    <row r="53" spans="1:7" ht="15">
      <c r="A53" s="3"/>
      <c r="B53" s="5"/>
      <c r="G53" s="3"/>
    </row>
    <row r="59" spans="4:9" ht="15">
      <c r="D59" s="3"/>
      <c r="H59" s="1"/>
      <c r="I59" s="1"/>
    </row>
    <row r="61" ht="15">
      <c r="G61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6" sqref="A4:A6"/>
    </sheetView>
  </sheetViews>
  <sheetFormatPr defaultColWidth="9.140625" defaultRowHeight="15"/>
  <cols>
    <col min="1" max="1" width="15.7109375" style="0" customWidth="1"/>
    <col min="2" max="2" width="16.421875" style="0" customWidth="1"/>
    <col min="3" max="4" width="11.140625" style="0" customWidth="1"/>
    <col min="5" max="5" width="13.8515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54</v>
      </c>
    </row>
    <row r="2" ht="15">
      <c r="A2" s="12" t="s">
        <v>114</v>
      </c>
    </row>
    <row r="3" ht="15">
      <c r="A3" s="12" t="s">
        <v>135</v>
      </c>
    </row>
    <row r="4" ht="15">
      <c r="A4" t="s">
        <v>4</v>
      </c>
    </row>
    <row r="5" spans="1:3" ht="15">
      <c r="A5" t="s">
        <v>3</v>
      </c>
      <c r="B5">
        <v>10</v>
      </c>
      <c r="C5" t="s">
        <v>24</v>
      </c>
    </row>
    <row r="6" spans="1:5" ht="18">
      <c r="A6" t="s">
        <v>116</v>
      </c>
      <c r="B6">
        <v>27</v>
      </c>
      <c r="C6" t="s">
        <v>7</v>
      </c>
      <c r="D6">
        <f>B6+273</f>
        <v>300</v>
      </c>
      <c r="E6" t="s">
        <v>23</v>
      </c>
    </row>
    <row r="7" spans="1:3" ht="18">
      <c r="A7" t="s">
        <v>69</v>
      </c>
      <c r="B7">
        <v>200</v>
      </c>
      <c r="C7" t="s">
        <v>68</v>
      </c>
    </row>
    <row r="8" spans="1:4" ht="15">
      <c r="A8" s="5" t="s">
        <v>21</v>
      </c>
      <c r="B8">
        <v>0.287</v>
      </c>
      <c r="C8" t="s">
        <v>15</v>
      </c>
      <c r="D8" t="s">
        <v>106</v>
      </c>
    </row>
    <row r="9" spans="1:3" ht="15">
      <c r="A9" t="s">
        <v>9</v>
      </c>
      <c r="B9">
        <v>0.718</v>
      </c>
      <c r="C9" t="s">
        <v>15</v>
      </c>
    </row>
    <row r="10" spans="1:3" ht="18">
      <c r="A10" t="s">
        <v>123</v>
      </c>
      <c r="B10">
        <f>B7*2</f>
        <v>400</v>
      </c>
      <c r="C10" t="s">
        <v>68</v>
      </c>
    </row>
    <row r="12" spans="1:5" ht="15">
      <c r="A12" s="1" t="s">
        <v>8</v>
      </c>
      <c r="E12" s="3"/>
    </row>
    <row r="13" spans="1:3" ht="15">
      <c r="A13" t="s">
        <v>11</v>
      </c>
      <c r="B13" s="3"/>
      <c r="C13" s="5"/>
    </row>
    <row r="14" spans="1:3" ht="15">
      <c r="A14" t="s">
        <v>6</v>
      </c>
      <c r="B14" s="4"/>
      <c r="C14" s="5"/>
    </row>
    <row r="15" spans="2:3" ht="15">
      <c r="B15" s="4"/>
      <c r="C15" s="5"/>
    </row>
    <row r="16" ht="15">
      <c r="A16" t="s">
        <v>119</v>
      </c>
    </row>
    <row r="17" ht="15">
      <c r="A17" t="s">
        <v>115</v>
      </c>
    </row>
    <row r="18" ht="18">
      <c r="A18" t="s">
        <v>121</v>
      </c>
    </row>
    <row r="20" spans="1:3" ht="18.75">
      <c r="A20" t="s">
        <v>122</v>
      </c>
      <c r="B20">
        <f>B5*B8*D6/B7</f>
        <v>4.305</v>
      </c>
      <c r="C20" s="3" t="s">
        <v>109</v>
      </c>
    </row>
    <row r="21" spans="2:4" ht="15">
      <c r="B21" s="8"/>
      <c r="D21" s="6"/>
    </row>
    <row r="22" spans="1:4" ht="15">
      <c r="A22" t="s">
        <v>117</v>
      </c>
      <c r="B22" s="8"/>
      <c r="D22" s="6"/>
    </row>
    <row r="23" spans="1:4" ht="18">
      <c r="A23" t="s">
        <v>118</v>
      </c>
      <c r="B23" s="8"/>
      <c r="D23" s="6"/>
    </row>
    <row r="24" spans="2:4" ht="15">
      <c r="B24" s="8"/>
      <c r="D24" s="6"/>
    </row>
    <row r="25" spans="1:4" ht="18">
      <c r="A25" t="s">
        <v>120</v>
      </c>
      <c r="B25" s="8"/>
      <c r="D25" s="6"/>
    </row>
    <row r="26" spans="2:4" ht="15">
      <c r="B26" s="8"/>
      <c r="D26" s="6"/>
    </row>
    <row r="27" spans="1:6" ht="18">
      <c r="A27" t="s">
        <v>125</v>
      </c>
      <c r="B27" s="8">
        <f>B10*B20/(B5*B8)</f>
        <v>600.0000000000001</v>
      </c>
      <c r="C27" t="s">
        <v>23</v>
      </c>
      <c r="D27" s="6">
        <f>B27-273</f>
        <v>327.0000000000001</v>
      </c>
      <c r="E27" t="s">
        <v>7</v>
      </c>
      <c r="F27" t="s">
        <v>126</v>
      </c>
    </row>
    <row r="28" spans="2:4" ht="15">
      <c r="B28" s="8"/>
      <c r="D28" s="6"/>
    </row>
    <row r="29" spans="1:4" ht="15">
      <c r="A29" t="s">
        <v>124</v>
      </c>
      <c r="B29" s="15"/>
      <c r="C29" s="3"/>
      <c r="D29" s="6"/>
    </row>
    <row r="30" spans="1:4" ht="18">
      <c r="A30" t="s">
        <v>118</v>
      </c>
      <c r="B30" s="8">
        <f>B5*B9*(D27-B6)</f>
        <v>2154.000000000001</v>
      </c>
      <c r="C30" s="3" t="s">
        <v>16</v>
      </c>
      <c r="D30" s="6"/>
    </row>
    <row r="40" spans="2:6" ht="15">
      <c r="B40" s="6"/>
      <c r="C40" s="3"/>
      <c r="D40" s="6"/>
      <c r="F40" s="6"/>
    </row>
    <row r="41" ht="15">
      <c r="A41" s="8"/>
    </row>
    <row r="43" ht="15">
      <c r="F43" s="6"/>
    </row>
    <row r="47" spans="4:9" ht="15">
      <c r="D47" s="3"/>
      <c r="H47" s="7"/>
      <c r="I47" s="1"/>
    </row>
    <row r="49" spans="1:7" ht="15">
      <c r="A49" s="3"/>
      <c r="B49" s="5"/>
      <c r="G49" s="3"/>
    </row>
    <row r="55" spans="4:9" ht="15">
      <c r="D55" s="3"/>
      <c r="H55" s="1"/>
      <c r="I55" s="1"/>
    </row>
    <row r="57" ht="15">
      <c r="G57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2018-10-25T07:45:32Z</cp:lastPrinted>
  <dcterms:created xsi:type="dcterms:W3CDTF">2017-11-05T07:51:52Z</dcterms:created>
  <dcterms:modified xsi:type="dcterms:W3CDTF">2018-10-25T07:45:40Z</dcterms:modified>
  <cp:category/>
  <cp:version/>
  <cp:contentType/>
  <cp:contentStatus/>
</cp:coreProperties>
</file>